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000" tabRatio="922" firstSheet="6" activeTab="14"/>
  </bookViews>
  <sheets>
    <sheet name="прил_1 " sheetId="1" r:id="rId1"/>
    <sheet name="прил_2" sheetId="2" r:id="rId2"/>
    <sheet name="прил_3" sheetId="3" r:id="rId3"/>
    <sheet name="прил_4" sheetId="4" r:id="rId4"/>
    <sheet name="прил_5" sheetId="5" r:id="rId5"/>
    <sheet name="прил_6" sheetId="6" r:id="rId6"/>
    <sheet name="прил_7" sheetId="7" r:id="rId7"/>
    <sheet name="прил_7.1" sheetId="8" r:id="rId8"/>
    <sheet name="прил_7.2" sheetId="9" r:id="rId9"/>
    <sheet name="прил_7.3" sheetId="10" r:id="rId10"/>
    <sheet name="прил_8" sheetId="11" r:id="rId11"/>
    <sheet name="прил_9" sheetId="12" r:id="rId12"/>
    <sheet name="прил_10" sheetId="13" r:id="rId13"/>
    <sheet name="прил_11" sheetId="14" r:id="rId14"/>
    <sheet name="прил_12" sheetId="15" r:id="rId15"/>
  </sheets>
  <definedNames>
    <definedName name="_xlnm.Print_Titles" localSheetId="2">'прил_3'!$10:$10</definedName>
    <definedName name="_xlnm.Print_Titles" localSheetId="4">'прил_5'!$9:$11</definedName>
    <definedName name="_xlnm.Print_Titles" localSheetId="5">'прил_6'!$8:$10</definedName>
    <definedName name="_xlnm.Print_Area" localSheetId="0">'прил_1 '!$E$1:$V$123</definedName>
    <definedName name="_xlnm.Print_Area" localSheetId="12">'прил_10'!$A$1:$F$35</definedName>
    <definedName name="_xlnm.Print_Area" localSheetId="1">'прил_2'!$A$1:$G$28</definedName>
    <definedName name="_xlnm.Print_Area" localSheetId="4">'прил_5'!$A$1:$I$286</definedName>
    <definedName name="_xlnm.Print_Area" localSheetId="5">'прил_6'!$A$1:$I$1183</definedName>
    <definedName name="_xlnm.Print_Area" localSheetId="6">'прил_7'!$A$1:$G$37</definedName>
    <definedName name="_xlnm.Print_Area" localSheetId="7">'прил_7.1'!$A$1:$I$33</definedName>
  </definedNames>
  <calcPr fullCalcOnLoad="1"/>
</workbook>
</file>

<file path=xl/sharedStrings.xml><?xml version="1.0" encoding="utf-8"?>
<sst xmlns="http://schemas.openxmlformats.org/spreadsheetml/2006/main" count="6002" uniqueCount="1183">
  <si>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</si>
  <si>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Средства, передаваемые на мероприятия,направленные на улучшение социальных и бытовых условий жителей муниципальных образований</t>
  </si>
  <si>
    <t>7951206</t>
  </si>
  <si>
    <t>Депутаты представительного органа муниципального образования</t>
  </si>
  <si>
    <t>Иные межбюджетные трансферты бюджетам бюджетной системы</t>
  </si>
  <si>
    <t>Средства передаваемые, для компенсации дополнительных расходов,возникших в результате принятых решений ОМСУ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</si>
  <si>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</si>
  <si>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2 02 02089 05 0001 151</t>
  </si>
  <si>
    <t>Субсидии  бюджетам муниципальных районов на обеспечение мероприятий по капитальному ремонту многоквартирных домов за счет средств бюджетов</t>
  </si>
  <si>
    <t>2 02 02089 05 0002 151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</si>
  <si>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</si>
  <si>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2 02 02105 05 0000 151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</si>
  <si>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</si>
  <si>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2 02 02109 05 0000 151</t>
  </si>
  <si>
    <t>2014</t>
  </si>
  <si>
    <t>2015</t>
  </si>
  <si>
    <t>ОЦП "Развитие культуры села Астраханской области на 2013-2020гг."</t>
  </si>
  <si>
    <t>9</t>
  </si>
  <si>
    <t>2013</t>
  </si>
  <si>
    <t>Ежемесячное денежное вознаграждение за классное руководство</t>
  </si>
  <si>
    <t>ИТОГО РАСХОДОВ БЮДЖЕТА</t>
  </si>
  <si>
    <t>МКОУ "Калининская СОШ"</t>
  </si>
  <si>
    <t>МКОУ "Сорочинская ООШ"</t>
  </si>
  <si>
    <t>МКВСОУ "Вечерняя СОШ"</t>
  </si>
  <si>
    <t>МКОУ "Болдыревская ООШ"</t>
  </si>
  <si>
    <t>МКОУ "Винновская ООШ"</t>
  </si>
  <si>
    <t>МКОУ "Костюбинская ООШ"</t>
  </si>
  <si>
    <t>МКОУ "Крутовская ООШ"</t>
  </si>
  <si>
    <t>МКОУ "Лебяжинская ООШ"</t>
  </si>
  <si>
    <t>МКОУ "Маковская ООШ"</t>
  </si>
  <si>
    <t>МКОУ "Нововасильевская ООШ"</t>
  </si>
  <si>
    <t>МКОУ "Новокрасинская ООШ"</t>
  </si>
  <si>
    <t>МКОУ "Новорычанская ООШ"</t>
  </si>
  <si>
    <t>МКОУ "Султановская ООШ"</t>
  </si>
  <si>
    <t>МКОУ "Тюринская ООШ"</t>
  </si>
  <si>
    <t>МКОУ "Яблонская ООШ"</t>
  </si>
  <si>
    <t>МКОУ "Трубинская НОШ"</t>
  </si>
  <si>
    <t>МКОУ ДОД ДДТ п.Володарский</t>
  </si>
  <si>
    <t>МКОУ ДОД ДДТ п.Марфино</t>
  </si>
  <si>
    <t>Доходы бюджета МО "Володарский район" на 2013г и плановый период 2014,2015 года.</t>
  </si>
  <si>
    <t>План 2013</t>
  </si>
  <si>
    <t>План 2014</t>
  </si>
  <si>
    <t>План 2015</t>
  </si>
  <si>
    <t>Темп роста  плана 2012 года к 2011 году</t>
  </si>
  <si>
    <t xml:space="preserve">Отклонение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</si>
  <si>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</si>
  <si>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</si>
  <si>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</si>
  <si>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</si>
  <si>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</si>
  <si>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11406000000000</t>
  </si>
  <si>
    <t xml:space="preserve">Денежные штрафы за административные правонарушения </t>
  </si>
  <si>
    <t xml:space="preserve">Субсидии бюджетам субъектов РФ и муниципальных образований </t>
  </si>
  <si>
    <t>Субсдии на проведение мероприятии в рамках  ДЦП "Комплексная модернизация  системы образования Астраханской области на 2011-2015 годы</t>
  </si>
  <si>
    <t>Cубсидия на реализацию долгосрочной отраслевой целевой программы "Организация отдыха, оздоровления и занятости детей и молодежи Астраханской области на 2013-2017 гг"</t>
  </si>
  <si>
    <t>202099905000</t>
  </si>
  <si>
    <t>Cубсидия на реализацию долгосрочной целевой программы "Развитие культуры села Астраханской области на 2013-2020 годы"</t>
  </si>
  <si>
    <t xml:space="preserve">Иные межбюджетные трансферты </t>
  </si>
  <si>
    <t>Иные межбюджетные трансферты на комплектование книжных фондов</t>
  </si>
  <si>
    <t>7950301</t>
  </si>
  <si>
    <t>РЦП "Развитие культуры села и сохранение культурного наследия в Володарском районе на 2011-2013гг"</t>
  </si>
  <si>
    <t>РЦП "Развитие массовой физической культуры и спорта в Володарском районе"</t>
  </si>
  <si>
    <t>Астраханской области на 2013-2015гг."</t>
  </si>
  <si>
    <t>Перечень кредитных договоров (соглашений), подлежащих исполнению в 2013-2015 годах</t>
  </si>
  <si>
    <t>субвен</t>
  </si>
  <si>
    <t>Субвенции бюджетам муниципальных районов на компенсацию части затрат на приобретение средств химизации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</si>
  <si>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</si>
  <si>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</si>
  <si>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7950102</t>
  </si>
  <si>
    <t>Предоставление субсидий юридическим лицам на оказание финансовой поддержки общественным организациям</t>
  </si>
  <si>
    <t>Положение о социальной защиты сотрудников</t>
  </si>
  <si>
    <t>900</t>
  </si>
  <si>
    <t>921</t>
  </si>
  <si>
    <t>922</t>
  </si>
  <si>
    <t>911</t>
  </si>
  <si>
    <t>Субсидии муниципальным бюджетным учреждениям на возмещение нормативных затрат, связанных с оказанием ими государственных услуг (выполнением работ)</t>
  </si>
  <si>
    <t xml:space="preserve">Распределение дотации на выранивание бюджетной </t>
  </si>
  <si>
    <t>Финансово-экономическое управление администрации МО "Володарский район" ИНН 3002003500  КПП 300201001</t>
  </si>
  <si>
    <t xml:space="preserve">Расходы бюджета Володарского района по разделам и подразделам, целевым статьям и видам расходов </t>
  </si>
  <si>
    <t>Компенсационные выплаты согласно положению администрации МО "Володарский район"</t>
  </si>
  <si>
    <t>Субвенции юридическим лицам</t>
  </si>
  <si>
    <t>Межбюджетные трансферты на предупреждение ЧС на борьбу с саранчовыми вредителями</t>
  </si>
  <si>
    <t>РЦП "Переселение из аварийного жилого фонда"</t>
  </si>
  <si>
    <t>Финансово-экономическое управление администрации МО "Володарский район"</t>
  </si>
  <si>
    <t>795 08 06</t>
  </si>
  <si>
    <t xml:space="preserve">РЦП «Дноуглубление каналов-рыбоходов Володарского района Астраханской области» </t>
  </si>
  <si>
    <t>РЦП «Основные мероприятия отдела образования администрации МО «Володарский район»</t>
  </si>
  <si>
    <t>795 11 03</t>
  </si>
  <si>
    <t>795 11 04</t>
  </si>
  <si>
    <t>Прочие доходы от оказания платных услуг и компенсации затрат</t>
  </si>
  <si>
    <t>ДОХОДЫ ОТ ПРОДАЖИ МАТЕРИАЛЬНЫХ И НЕМАТЕРИАЛЬНЫХ АКТИВОВ</t>
  </si>
  <si>
    <t>11400000000000</t>
  </si>
  <si>
    <t>Доходы от продажи земельных расположенных в границах поселений</t>
  </si>
  <si>
    <t>430</t>
  </si>
  <si>
    <t>ШТРАФЫ, САНКЦИИ, ВОЗМЕЩЕНИЕ УЩЕРБА</t>
  </si>
  <si>
    <t>11600000000000</t>
  </si>
  <si>
    <t>Штрафы за нарушение законодательства о налогах и сборах</t>
  </si>
  <si>
    <t>11603000000000</t>
  </si>
  <si>
    <t>Штрафы предусмотренные ст. 116, 117, 118, п.1 и 2 ст. 120, 125, 126,  и др.</t>
  </si>
  <si>
    <t>11603010010000</t>
  </si>
  <si>
    <t>140</t>
  </si>
  <si>
    <t>Штрафы предусмотренные кодексом РФ об административных правонарушениях</t>
  </si>
  <si>
    <t>11603030010000</t>
  </si>
  <si>
    <t>Штрафы за нарушение бюджетного законодательства РФ</t>
  </si>
  <si>
    <t>11618000000000</t>
  </si>
  <si>
    <t xml:space="preserve">Составление (изменение и дополнение)
списков кандидатов в присяжные заседатели федеральных
судов общей юрисдикции в Российской Федерации
</t>
  </si>
  <si>
    <t>4400200</t>
  </si>
  <si>
    <t xml:space="preserve">На комплектование книжных фондов библиотек муниципальных образований </t>
  </si>
  <si>
    <t>Штрафы за нарушение бюджетного законодательства (в части бюджетов муниц.р-нов)</t>
  </si>
  <si>
    <t>11618050050000</t>
  </si>
  <si>
    <t>Денежные взыскания (штрафы) за нарушение законодательства</t>
  </si>
  <si>
    <t>11625000010000</t>
  </si>
  <si>
    <t>Денежные штрафы за нарушение законодательства об особо охраняемых территориях</t>
  </si>
  <si>
    <t>018</t>
  </si>
  <si>
    <t>11625020010000</t>
  </si>
  <si>
    <t xml:space="preserve">Прочие субвенции бюджетам муниципальных районов (на обеспечение государственных гарантий прав граждан на получение общедоступного и бесплатного дошкольного,начального,основного общего,среднего(полного) общего образования </t>
  </si>
  <si>
    <t>Средства передаваемые из бюджета субъекта бюджетам муниципальных образований на проведение противопаводковых мероприятии</t>
  </si>
  <si>
    <t>Межбюджетные трансферты на комплектование книжных фондов</t>
  </si>
  <si>
    <t>Субвенции бюджетам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</si>
  <si>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поддержку элитного семеноводства</t>
  </si>
  <si>
    <t>2 02 03040 05 0000 151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</si>
  <si>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</si>
  <si>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2 02 03014 05 0000 151</t>
  </si>
  <si>
    <t>Общегосдураственные вопросы</t>
  </si>
  <si>
    <t>Другие общегосударственные вопросы, выполнение функций государственными органами</t>
  </si>
  <si>
    <t>0020400</t>
  </si>
  <si>
    <t xml:space="preserve">РЦП "Подготовка объектов движимого и недвижимого имущества,находящегося в реестре МО "Володарский район" и ранее не учтенного для получения госудраственной регистрации" </t>
  </si>
  <si>
    <t>7950802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</si>
  <si>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</si>
  <si>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Центральный аппарат</t>
  </si>
  <si>
    <t xml:space="preserve">Резервные фонды исполнительных органов 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</si>
  <si>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</si>
  <si>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</si>
  <si>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</si>
  <si>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Фонд компенсации</t>
  </si>
  <si>
    <t>Доплаты к пенсиям муниципальных служащих</t>
  </si>
  <si>
    <t>Процентные платежи по  муниципальному долгу</t>
  </si>
  <si>
    <t>Межбюджетные трансферты бюджетам субъектов Российской Федерации и муниципальных образований общего характера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</si>
  <si>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</si>
  <si>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Дотация на выравнивание бюджетной обеспеченности субъектов Российской Федерации</t>
  </si>
  <si>
    <t>Cубсидия на реализацию долгосрочной отраслевой целевой программы "Развитие дорожного хозяйства Астраханской области на 2012-2016 годы и перспективу до 2020 года"</t>
  </si>
  <si>
    <t xml:space="preserve"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 </t>
  </si>
  <si>
    <t>к решению Совета</t>
  </si>
  <si>
    <t>Субвенции бюджетам муниципальных районов  на возмещение части затрат на уплату процентов организациям, независимо от их организационно-правовых форм, по инвестиционным кредитам, полученным в российских кредитных организациях на приобретение племенного материала рыб, техники и оборудования  на срок до пяти лет, на строительство, реконструкцию и модернизацию комплексов (ферм) на срок до восьми лет, в 2007 - 2012 годах для осуществления промышленного рыбоводства, в 2012 году для разведения одомашненных видов и пород рыб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</si>
  <si>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</si>
  <si>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</si>
  <si>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</si>
  <si>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Доходы, получаемые в виде арендной платы за земельные участки, которые расположены в границах межселенных территорий муниципальных районов,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</si>
  <si>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Доходы, получаемые  в виде арендной платы  за земельные участки, расположенные в полосе отвода автомобильных дорог общего пользования местного значения, находящихся в собственности муниципальных районов</t>
  </si>
  <si>
    <t>1 11 08050 05 0000 120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</si>
  <si>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</si>
  <si>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1 11 09015 05 0000 120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</si>
  <si>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</si>
  <si>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2 02 03059 05 0000 151</t>
  </si>
  <si>
    <t>Субвенции бюджетам муниципальных районов на государственную поддержку внедрения комплексных мер модернизации образования</t>
  </si>
  <si>
    <t>Положение о стипендии главы</t>
  </si>
  <si>
    <t>7950302</t>
  </si>
  <si>
    <t>4529900</t>
  </si>
  <si>
    <t>Совет МО "Володарский район"</t>
  </si>
  <si>
    <t xml:space="preserve">Функционирование законодательных (представительных) органов госудраственной власти  и представительных органов муниципальной власти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</si>
  <si>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муниципальных районов</t>
  </si>
  <si>
    <t>1 11 09035 05 0000 120</t>
  </si>
  <si>
    <t>Субвенции бюджетам муниципальных районов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</si>
  <si>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2 02 03043 05 0000 151</t>
  </si>
  <si>
    <t>Субвенции бюджетам муниципальных районов на поддержку племенного животноводства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</si>
  <si>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</si>
  <si>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1 14 06033 05 0000 430</t>
  </si>
  <si>
    <t>Доходы от продажи земельных участков, которые расположены в границах межселенных территорий муниципальных районов,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</si>
  <si>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</si>
  <si>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</si>
  <si>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1 16 23050 05 0000 140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</si>
  <si>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</si>
  <si>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</si>
  <si>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</si>
  <si>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</si>
  <si>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</si>
  <si>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 xml:space="preserve">Поступления  сумм в возмещение вреда, причиняемого автомобильным дорогам местного значения     транспортными средствами, осуществляющим перевозки тяжеловесных и  (или) крупногабаритных грузов, зачисляемые в бюджеты муниципальных районов  </t>
  </si>
  <si>
    <t>2 02 01999 05 0000 151</t>
  </si>
  <si>
    <t>Депутаты (члены) законодательного (представительного) органа муниципальной власти</t>
  </si>
  <si>
    <t>Центральный аппарат, финансируемый за счет субвенции на содеражние административных комиссий</t>
  </si>
  <si>
    <t>Центральный аппарат, финансируемый за счет субвенции на содеражние комиссии по делам несовершеннолетних</t>
  </si>
  <si>
    <t>МУНИЦИПАЛЬНАЯ КАЗНА</t>
  </si>
  <si>
    <t>На основании решения Совета муниципального образования МО "Володарский район"Астраханской области №99 от 30.09.2010 года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</si>
  <si>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</si>
  <si>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безопасность и праоохранительная деятельность</t>
  </si>
  <si>
    <t>Предупреждение и ликвидация последствий чрезвычайных ситуаций природного и техногенного характера</t>
  </si>
  <si>
    <t>Кредиты кредитных организаций в валюте РФ</t>
  </si>
  <si>
    <t>Получение кредитов от кредитных организаций в валюте РФ</t>
  </si>
  <si>
    <t>Получение кредитов от кредитных организаций бюджетами муниципальных образований в валюте РФ</t>
  </si>
  <si>
    <t>01 02 00 00 05 0000 810</t>
  </si>
  <si>
    <t>800</t>
  </si>
  <si>
    <t>810</t>
  </si>
  <si>
    <t xml:space="preserve">01 02 00 00 00 0000 </t>
  </si>
  <si>
    <t>01 02 00 00 05 0000</t>
  </si>
  <si>
    <t>700</t>
  </si>
  <si>
    <t>710</t>
  </si>
  <si>
    <t>000</t>
  </si>
  <si>
    <t>Получение бюджетных кредитов от других бюджетов бюджетной системы Р бюджетом муниципального образования в валюте РФ</t>
  </si>
  <si>
    <t xml:space="preserve">Распределение cубсидии на реализацию долгосрочной отраслевой </t>
  </si>
  <si>
    <t>Распределение субвенции для осуществления воинского учета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</si>
  <si>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</si>
  <si>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</si>
  <si>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кредитных организаций в валюте  Российской Федерации</t>
  </si>
  <si>
    <t>Погашение кредитов, предоставленных кредитными  организациями в валюте Российской Федерации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</si>
  <si>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</si>
  <si>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Бюджетные кредиты от других бюджетов бюджетной  системы Российской Федерации</t>
  </si>
  <si>
    <t xml:space="preserve">01 03 00 00 00 0000 </t>
  </si>
  <si>
    <t xml:space="preserve">Выравнивание бюджетной обеспеченности поселений </t>
  </si>
  <si>
    <t>Фонд финансовой поддержки</t>
  </si>
  <si>
    <t>Функционирование органов в сфере национальной безопасности и правоохранительной деятельности</t>
  </si>
  <si>
    <t>Функционирование органов в сфере национальной безопасности и правоохранительной деятельности и обороны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</si>
  <si>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</si>
  <si>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Наименование правовые актьы, устанавливающие публичное нормативное обязательства</t>
  </si>
  <si>
    <t>Компенсация части родительской платы за содержание ребенка в государственных и муниципальных образовательных учреждениях,реализующих основную программу дошкольного образования</t>
  </si>
  <si>
    <t>Перечень главных администраторов доходов бюджета МО "Володарский район"</t>
  </si>
  <si>
    <t>Код главы</t>
  </si>
  <si>
    <t>Код группы, подгруппы,статьи и вида источников</t>
  </si>
  <si>
    <t>Наименование</t>
  </si>
  <si>
    <t>Итого собственных доходов</t>
  </si>
  <si>
    <t>Культура и кинематография</t>
  </si>
  <si>
    <t>Охрана семьи и детства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</si>
  <si>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</si>
  <si>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</si>
  <si>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</si>
  <si>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</si>
  <si>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02</t>
  </si>
  <si>
    <t>Факт за 1 полугодия 2011г.</t>
  </si>
  <si>
    <t>Задолдженность по отмененным налогам</t>
  </si>
  <si>
    <t>Выполнение функций бюджетными учреждениями</t>
  </si>
  <si>
    <t>09</t>
  </si>
  <si>
    <t>01</t>
  </si>
  <si>
    <t>04</t>
  </si>
  <si>
    <t>Социальные выплаты</t>
  </si>
  <si>
    <t>07</t>
  </si>
  <si>
    <t>Отклонение</t>
  </si>
  <si>
    <t>05</t>
  </si>
  <si>
    <t>03</t>
  </si>
  <si>
    <t>13</t>
  </si>
  <si>
    <t>межбюджетные трансферты на предупреждение ЧС на борьбу с саранчовыми вредителями</t>
  </si>
  <si>
    <t>0980104</t>
  </si>
  <si>
    <t>Мероприятия по переселению граждан из аварийного жилищного фонда с учетом развития малоэтажного строительства за счет средств поступившие от государственной корпорации -Фонда содействия реформированию жилищно-коммунального хозяйстваФонда развития жилищно-коммунального хозяйства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</si>
  <si>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</si>
  <si>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РЦП"Комплектование книжных фондов МУК "ЦБС" на 2011-2013гг"</t>
  </si>
  <si>
    <t xml:space="preserve">Перечень главных администраторов источников финансирования дефицита бюджета </t>
  </si>
  <si>
    <t xml:space="preserve">МО "Володарский район" Астраханской области 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</si>
  <si>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</si>
  <si>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2 02 03001 05 0000 151</t>
  </si>
  <si>
    <t>1 14 02052 05 0000 410</t>
  </si>
  <si>
    <t>Выполнение функции ОМСУ</t>
  </si>
  <si>
    <t>Прочие межбюджтеные трансферты (МО "Тумакский сельсовет", "Тишковский сельсовет"</t>
  </si>
  <si>
    <t>Прочие межбюджетные трансферты передаваемые из бюджета субъекта бюджетам МО НА РЕАЛИЗАЦИЮ ДОПОЛНИТЕЛЬНЫХ МЕРОПРИЯТИЙ ПО СНИЖЕНИЮ НАПРЯЖЕННОСТИ НА РЫНКЕ ТРУДА</t>
  </si>
  <si>
    <t>Доходы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</si>
  <si>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</si>
  <si>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РЦП "Комплексное развитие системы коммунальной инфраструктуры Володарского района"</t>
  </si>
  <si>
    <t>7950703</t>
  </si>
  <si>
    <t>Дефицит  расчетный</t>
  </si>
  <si>
    <t>795 02 05</t>
  </si>
  <si>
    <t>Патриотическое воспитание граждан Володарского района на 2011-2013</t>
  </si>
  <si>
    <t xml:space="preserve">795 03 01        </t>
  </si>
  <si>
    <t>795 04 01</t>
  </si>
  <si>
    <t>795 05 01</t>
  </si>
  <si>
    <t>РЦП  «Развитие массовой физической культуры и спорта в Володарском районе на 2011-2013гг.»</t>
  </si>
  <si>
    <t>795 06 01</t>
  </si>
  <si>
    <t>РЦП «Защита растений сельскохозяйтсвенный культур и химизация сельского хозяйства Володарского района на 2011-2013гг"»</t>
  </si>
  <si>
    <t>795 07 01</t>
  </si>
  <si>
    <t>795 07 02</t>
  </si>
  <si>
    <t>ОЦП "Развитие дорожного хозяйства Володарского района Астраханской области на 2012-2016гг. и переспективу 2020г.</t>
  </si>
  <si>
    <t>795 07 03</t>
  </si>
  <si>
    <t>795 08 01</t>
  </si>
  <si>
    <t>РЦП «Подготовка объектов движимого и недвижимого имущества, находящегося в реестре муниципального образования "Володарский район" и ранее не учтенного для получения государственной регситрации»</t>
  </si>
  <si>
    <t>795 08 02</t>
  </si>
  <si>
    <t>795 08 05</t>
  </si>
  <si>
    <t>РЦП «Переселение граждан, проживающих на территории Володарского района из ветхого и аварийного жилого фонда»</t>
  </si>
  <si>
    <t>0</t>
  </si>
  <si>
    <t>1 14 06025 05 0000 430</t>
  </si>
  <si>
    <t>Обеспечение выполнения функций муниципальных казенных  учреждений</t>
  </si>
  <si>
    <t>собственности и не закрепленное за муниципальными унитарными предприятиями на праве хозяйственного ведения и муниципальными</t>
  </si>
  <si>
    <t>учреждениями на праве оперативного управления"…(п.1.3)</t>
  </si>
  <si>
    <t>№ п\п</t>
  </si>
  <si>
    <t>Наименование объекта</t>
  </si>
  <si>
    <t>Адрес объекта</t>
  </si>
  <si>
    <t>Стоимость</t>
  </si>
  <si>
    <t xml:space="preserve">Инвентаризационная </t>
  </si>
  <si>
    <t>Технический паспорт</t>
  </si>
  <si>
    <t>Свидетельство о государственной регистрации права на объект</t>
  </si>
  <si>
    <t>Общая площадь\этажность здания</t>
  </si>
  <si>
    <t>Свидетельство о государственной регистрации права на земельный участок</t>
  </si>
  <si>
    <t>Общая площадь земельного участка,га</t>
  </si>
  <si>
    <t>Балансодержатель объекта</t>
  </si>
  <si>
    <t>Собственник</t>
  </si>
  <si>
    <t>Инвентарный №</t>
  </si>
  <si>
    <t>Год постройки дата постановки на учет. Основание нахождения.Разрешение на строительство, ввод в эксплуатацию</t>
  </si>
  <si>
    <t>Балансовая</t>
  </si>
  <si>
    <t>АДМИНИСТРАЦИЯ МО "ВОЛОДАРСКИЙ РАЙОН"</t>
  </si>
  <si>
    <t>795 12 06</t>
  </si>
  <si>
    <t>Субвенции бюджетам субъектов Российской Федерации и муниципальных образований</t>
  </si>
  <si>
    <t>20203000000000</t>
  </si>
  <si>
    <t>20203015000000</t>
  </si>
  <si>
    <t xml:space="preserve">РЦП "Развитие туризма в Володарском районе" </t>
  </si>
  <si>
    <t xml:space="preserve">РЦП "Противодействие коррупции в муниципальном образовании Володарский район" </t>
  </si>
  <si>
    <t>Компенсационные выплаты согласно положению</t>
  </si>
  <si>
    <t>Дотации бюджетам муниципальных районов на выравнивание  бюджетной обеспеченности</t>
  </si>
  <si>
    <t>20201001050000</t>
  </si>
  <si>
    <t>151</t>
  </si>
  <si>
    <t>20201003000000</t>
  </si>
  <si>
    <t>20201003050000</t>
  </si>
  <si>
    <t>20202000000000</t>
  </si>
  <si>
    <t>Тумакский с/с</t>
  </si>
  <si>
    <t>Хуторской с/с</t>
  </si>
  <si>
    <t>Цветновский с/с</t>
  </si>
  <si>
    <t>п. Володарский</t>
  </si>
  <si>
    <t>ИТОГО поселения</t>
  </si>
  <si>
    <t xml:space="preserve">Код бюджетной классификации </t>
  </si>
  <si>
    <t>Наименование администратора доходов</t>
  </si>
  <si>
    <t>Обспечение деятельности подведомственных учреждений</t>
  </si>
  <si>
    <t>4829900</t>
  </si>
  <si>
    <t>Другие вопросы в области физкультуры и спорта</t>
  </si>
  <si>
    <t>7950401</t>
  </si>
  <si>
    <t>РЦП "Развитие и организация культурного досуга жителей Володарского района на 2011-2013гг"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</si>
  <si>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</si>
  <si>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01 03 00 00 05 0000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</si>
  <si>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</si>
  <si>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</si>
  <si>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</si>
  <si>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</si>
  <si>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</si>
  <si>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денежных средств  бюджетов муниципальных районов</t>
  </si>
  <si>
    <t>ИЗМЕНЕНИЕ ОСТАТКОВ СРЕДСТВ БЮДЖЕТОВ</t>
  </si>
  <si>
    <t>01 05 00 00 00 0000</t>
  </si>
  <si>
    <t>01 05 02 00 00 0000</t>
  </si>
  <si>
    <t>Получение бюджетных кредитов от других бюджетов бюджетной системы Российской  Федерации в валюте Российской  Федерации</t>
  </si>
  <si>
    <t>Получение бюджетных кредитов от других бюджетов бюджетной системы Российской  Федерации бюджетом муниципального образования в валюте Российской  Федерации</t>
  </si>
  <si>
    <t>8</t>
  </si>
  <si>
    <t>01 05 02 01 00 0000</t>
  </si>
  <si>
    <t>01 05 02 01 05 0000</t>
  </si>
  <si>
    <t>600</t>
  </si>
  <si>
    <t>01 02 00 00 05 0000 710</t>
  </si>
  <si>
    <t>01 03 00 00 05 0000 710</t>
  </si>
  <si>
    <t>01 03 00 00 05 0000 810</t>
  </si>
  <si>
    <t>01 05 02 01 05 0000 510</t>
  </si>
  <si>
    <t>01 05 02 01 05 0000 610</t>
  </si>
  <si>
    <t>Субвенции бюджетам муниципальных районов  на возмещение сельскохозяйственным товаропроизводителям, организациям агропромышленного комплекса, независимо от их организационно-правовых форм,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</si>
  <si>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</si>
  <si>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Субвенции бюджетам муниципальных образований на поддержку экономически значимых региональных программ, осуществляемую вне рамок Государственной программы развития сельского хозяйства и регулирования рынков сельскохозяйственной продукции, сырья и продовольствия на  2008-2012 годы</t>
  </si>
  <si>
    <t>2 02 03046 05 0000 151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</si>
  <si>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</si>
  <si>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</si>
  <si>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Безвозмездные поступления в бюджеты муниципальных районов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</si>
  <si>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Безвозмездные поступления в бюджеты муниципальных районов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</si>
  <si>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 xml:space="preserve">целевой программы "Развитие дорожного хозяйства </t>
  </si>
  <si>
    <t>Денежные штрафы за нарушение законодательства об охране животного мира</t>
  </si>
  <si>
    <t>11625030010000</t>
  </si>
  <si>
    <t>План 2012 первонач. прогноз</t>
  </si>
  <si>
    <t xml:space="preserve">План 2013 первонач.прогноз </t>
  </si>
  <si>
    <t>Субвенция на возмещение  сельхозтовароприйзводителям  (кроме ЛПХ И СПК части затрат на уплату % по кредитам полученных в РКО , и займах, полученным в СКПК 2007-2010г. На срок до 1 лет</t>
  </si>
  <si>
    <t>Субвенция на поддержку северного оленеводства и табунного коневодства</t>
  </si>
  <si>
    <t>Субвенция на возмещение  сельхозтовароприйзводителям  (кроме ЛПХ И СПК части затрат на уплату % по кредитам полученных в РКО , и займах, полученным в СКПК 2007-2010г. На срок  от 2 до 10 лет</t>
  </si>
  <si>
    <t>Субвенция на возмещение  сельхозтовароприйзводителям  (кроме ЛПХ И СПК части затрат на уплату % по кредитам полученных в РКО , и займах, полученным в СКПК 2007-2010г. На срок   до 8 лет</t>
  </si>
  <si>
    <t>Субвенция на приобретение средств химизации</t>
  </si>
  <si>
    <t>Прочие субвенции бюджетам муниципальных районов(на исполнение  расходных обязательств по образованию и обеспечение деятельности административной комиссии по делам несовершеннолетних)</t>
  </si>
  <si>
    <t>Прочие субвенции бюджетам муниципальных районов(поддержка сельхозтоваропроизводителей)</t>
  </si>
  <si>
    <t>5210300</t>
  </si>
  <si>
    <t>5201500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</si>
  <si>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</si>
  <si>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Дотации бюджетам субъектов Российской Федерации и муниципальных образований</t>
  </si>
  <si>
    <t>20201000000000</t>
  </si>
  <si>
    <t xml:space="preserve"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 образования, а также дополнительного образования в общеобразовательных учреждениях </t>
  </si>
  <si>
    <t>Субвенции на исполнение расходных обязательств муниципальных образований Астраханской области по образованию и обеспечению деятельности административных комиссий</t>
  </si>
  <si>
    <t>Субвенции предоставляемая местным бюджетам из бюджета Астраханской области для осуществления отдельных государственных полномочий по поддержке сельскохозяйственного производства</t>
  </si>
  <si>
    <t>Субвенция предоставляемая местным бюджетам из бюджета Астраханской области для осуществления органами местного самоуправления муниципальных образований Астраханской области государственных полномочий по образованию и организации деятельности комиссий по делам несовершеннолетних и защите их прав</t>
  </si>
  <si>
    <t>Прочие субсидии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</si>
  <si>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</si>
  <si>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</si>
  <si>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</si>
  <si>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202 02068 05 0000 151</t>
  </si>
  <si>
    <t>Доходы от эксплуатации использования имущества автомобильных дорог, находящихся в собственности муниципальных районов</t>
  </si>
  <si>
    <t>Прочие поступления от использования  имущества, находящегося в собственности муниципальных районов</t>
  </si>
  <si>
    <t>Государственная пошлина по делам, рассматриваемым в судах общей юрисдикции, мировыми судьями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</si>
  <si>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</si>
  <si>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Субвенции бюджетам муниципальных районов на поощрение лучших учителей</t>
  </si>
  <si>
    <t>2 02 03022 05 0000 151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</si>
  <si>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</si>
  <si>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2 02 03033 05 0000 151</t>
  </si>
  <si>
    <t>Субвенции бюджетам муниципальных районов на оздоровление детей</t>
  </si>
  <si>
    <t>2 02 03036 05 0000 151</t>
  </si>
  <si>
    <t>КЦП "Профилактика правонарушений и усиление борьбы с преступностью в Володарском районе на 2011-2014гг."</t>
  </si>
  <si>
    <t>795 02 01</t>
  </si>
  <si>
    <t>795 02 04</t>
  </si>
  <si>
    <t xml:space="preserve">РЦП"Свой дом для молодой семьи" </t>
  </si>
  <si>
    <t>Субвенции бюджетам муниципальных районов на возмещение части затрат на закупку кормов для маточного поголовья крупного рогатого скота</t>
  </si>
  <si>
    <t>2 02 03055 05 0000 151</t>
  </si>
  <si>
    <t>Наименование кредитора,номер,дата кредитного договора  (соглашения)</t>
  </si>
  <si>
    <t>ОАО ВКАБАНК г.Астрахань</t>
  </si>
  <si>
    <t>Кредитный договор от 22.03.2011г. №45</t>
  </si>
  <si>
    <t>Министерство финансов Астраханской области</t>
  </si>
  <si>
    <t>Кредитный договор от 08.07.2010г. №02-03-13-08</t>
  </si>
  <si>
    <t>Доходы от продажи нематериальных активов, находящихся в собственности муниципальных районов</t>
  </si>
  <si>
    <t>4829901</t>
  </si>
  <si>
    <t>Налоговые доходы</t>
  </si>
  <si>
    <t>Безвозмездные</t>
  </si>
  <si>
    <t>Норматив</t>
  </si>
  <si>
    <t>Дефицит</t>
  </si>
  <si>
    <t>Итого доходов</t>
  </si>
  <si>
    <t>Код по КИВФ</t>
  </si>
  <si>
    <t xml:space="preserve"> </t>
  </si>
  <si>
    <t>ИСТОЧНИКИ ВНУТРЕННЕГО ФИНАНСИРОВАНИЯ ДЕФИЦИТОВ БЮДЖЕТОВ</t>
  </si>
  <si>
    <t>Уменьшение прочих остатков средств бюджетов</t>
  </si>
  <si>
    <t>510</t>
  </si>
  <si>
    <t>610</t>
  </si>
  <si>
    <t>5</t>
  </si>
  <si>
    <t>Первоначальный план 2011</t>
  </si>
  <si>
    <t>ИТОГО</t>
  </si>
  <si>
    <t>Уточнение</t>
  </si>
  <si>
    <t>Прогназ на 2012 год</t>
  </si>
  <si>
    <t>КБК</t>
  </si>
  <si>
    <t>Код</t>
  </si>
  <si>
    <t>раздела</t>
  </si>
  <si>
    <t>подраздела</t>
  </si>
  <si>
    <t>целевой статьи</t>
  </si>
  <si>
    <t>вида расхо-дов</t>
  </si>
  <si>
    <t>2</t>
  </si>
  <si>
    <t>3</t>
  </si>
  <si>
    <t>4</t>
  </si>
  <si>
    <t>6</t>
  </si>
  <si>
    <t>0020401</t>
  </si>
  <si>
    <t>500</t>
  </si>
  <si>
    <t>10</t>
  </si>
  <si>
    <t>7951202</t>
  </si>
  <si>
    <t>7951102</t>
  </si>
  <si>
    <t>4239901</t>
  </si>
  <si>
    <t>2026700</t>
  </si>
  <si>
    <t>0700500</t>
  </si>
  <si>
    <t>0013600</t>
  </si>
  <si>
    <t>009</t>
  </si>
  <si>
    <t>2180100</t>
  </si>
  <si>
    <t>7950812</t>
  </si>
  <si>
    <t>7950705</t>
  </si>
  <si>
    <t>4910100</t>
  </si>
  <si>
    <t>7950204</t>
  </si>
  <si>
    <t>7951203</t>
  </si>
  <si>
    <t>0650300</t>
  </si>
  <si>
    <t>14</t>
  </si>
  <si>
    <t>008</t>
  </si>
  <si>
    <t>301</t>
  </si>
  <si>
    <t>Вложение в уставной фонд</t>
  </si>
  <si>
    <t>ДОХОДЫ ОТ ОКАЗАНИЯ ПЛАТНЫХ УСЛУГ И КОМПЕНСАЦИИ ЗАТРАТ ГОСУДАРСТВА</t>
  </si>
  <si>
    <t>№п/п</t>
  </si>
  <si>
    <t>Код целевых статей расходов</t>
  </si>
  <si>
    <t xml:space="preserve">Уточненный прогноз на 2011 год </t>
  </si>
  <si>
    <t>7951204</t>
  </si>
  <si>
    <t>Дотации бюджетам муниципальных районов на поддержку мер по обеспечению сбалансированности бюджетов</t>
  </si>
  <si>
    <t>Прочие субвенции бюджетам муниципальных районов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</si>
  <si>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</si>
  <si>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выполнение передаваемых полномочий субъектов Российской Федерации</t>
  </si>
  <si>
    <t>7951106</t>
  </si>
  <si>
    <t>РЦП "Одаренные дети МО "Володарский район"</t>
  </si>
  <si>
    <t>Государственная поддержка в сфере культуры,кинематографии, средст массовой информации</t>
  </si>
  <si>
    <t>4508500</t>
  </si>
  <si>
    <t>Переодическая печать</t>
  </si>
  <si>
    <t>2020299905000</t>
  </si>
  <si>
    <t>2020299900000</t>
  </si>
  <si>
    <t>РЦП  "Об энергосбережение и энергетической эффективности Володарского района Астраханской области"</t>
  </si>
  <si>
    <t>7950701</t>
  </si>
  <si>
    <t>Оплата расходов почетным гражданам Володарского района</t>
  </si>
  <si>
    <t>Наименование публичнх нормативных обязательств</t>
  </si>
  <si>
    <t>к постановлению главы</t>
  </si>
  <si>
    <t>МО "Володарский район"</t>
  </si>
  <si>
    <t>Астраханской области</t>
  </si>
  <si>
    <t>№ п/п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</si>
  <si>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</si>
  <si>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</si>
  <si>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</si>
  <si>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</si>
  <si>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</si>
  <si>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</si>
  <si>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главного распорядителя средств</t>
  </si>
  <si>
    <t>Общее образование</t>
  </si>
  <si>
    <t>Телевидение и радиовещание</t>
  </si>
  <si>
    <t xml:space="preserve">Невыясненные поступления </t>
  </si>
  <si>
    <t>300</t>
  </si>
  <si>
    <t>Обслуживание государственного и муниципального долга</t>
  </si>
  <si>
    <t>Резервные фонды</t>
  </si>
  <si>
    <t>Органы внутренних дел</t>
  </si>
  <si>
    <t>Другие вопросы в области национальной экономики</t>
  </si>
  <si>
    <t>Другие вопросы в области жилищно-коммунального хозяйства</t>
  </si>
  <si>
    <t>Молодежная политика и оздоровление детей</t>
  </si>
  <si>
    <t>Другие вопросы в области образования</t>
  </si>
  <si>
    <t>Культура</t>
  </si>
  <si>
    <t>Социальное обеспечение населения</t>
  </si>
  <si>
    <t>ОЦП  "Развитие культуры и сохранение культурного наследия Астраханской области"</t>
  </si>
  <si>
    <t>Субсидии бюджетам муниципальных районов на проведение капитального ремонта многоквартирных домов</t>
  </si>
  <si>
    <t>1 17 01050 05 0000 180</t>
  </si>
  <si>
    <t>Невыясненные поступления, зачисляемые в бюджеты муниципальных районов</t>
  </si>
  <si>
    <t>Субсидии бюджетам муниципальных районов на комплектование книжных фондов библиотек муниципальных образований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</si>
  <si>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</si>
  <si>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Прочие субсидии бюджетам муниципальных районов</t>
  </si>
  <si>
    <t>Прочие межбюджетные трансферты, передаваемые бюджетам муниципальных районов</t>
  </si>
  <si>
    <t>Прочие безвозмездные поступления в бюджеты муниципальных районов от бюджетов субъектов Российской Федерации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</si>
  <si>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</si>
  <si>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Централизованная бухгалтерия</t>
  </si>
  <si>
    <t>Комитет по спорту и физической культуре</t>
  </si>
  <si>
    <t>Плата за негативное воздействие на окружающую среду</t>
  </si>
  <si>
    <t>Дотации бюджетам на поддержку мер по обеспечению сбалансированности бюджетов</t>
  </si>
  <si>
    <t>5160130</t>
  </si>
  <si>
    <t>Реализация мероприятий в рамках комплексной целевой программы "Социальное развиие сел Астраханской области до 2012г."</t>
  </si>
  <si>
    <t>1001100</t>
  </si>
  <si>
    <t>ОЦП «Организация отдыха, оздоровления и занятости детей и молодежи Астраханской области на 2010-2012 годы»</t>
  </si>
  <si>
    <t>5220210</t>
  </si>
  <si>
    <t>20200000000000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</si>
  <si>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</si>
  <si>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№ ___  от     .  .2011г.</t>
  </si>
  <si>
    <t>Дотации на выравнивание бюджетной обеспеченности</t>
  </si>
  <si>
    <t>РЦП "Основные мероприятия отдела образования"</t>
  </si>
  <si>
    <t>РЦП "Патриотическое воспитание граждан Володарского района"</t>
  </si>
  <si>
    <t>Функционирование высшего должностного лица субъектаРФ и муниципального образования</t>
  </si>
  <si>
    <t>Функционирование высшего должностного лица муниципального образования</t>
  </si>
  <si>
    <t>КЦП "Профилактика правонарушений и усиление борьбы с преступностью в Володарском районе"</t>
  </si>
  <si>
    <t>Сельское хозяйство</t>
  </si>
  <si>
    <t>РЦП "Защита растений сельскохозяйственный культур и химизация сельского хозяйства Володарского района"</t>
  </si>
  <si>
    <t>Поддержка мер по обеспечению сбалансированности бюджетов</t>
  </si>
  <si>
    <t>Иные дотации</t>
  </si>
  <si>
    <t>007</t>
  </si>
  <si>
    <t>5170200</t>
  </si>
  <si>
    <t>РЦП «Совершенствование системы управления муниципальной собственностью и земельными ресурсами МО "Володарский район" на 2011-2013гг.»</t>
  </si>
  <si>
    <t>Комитет по культуре администрации МО "Володарский район"</t>
  </si>
  <si>
    <t>Обеспечение деятельности подведомстенных учреждений</t>
  </si>
  <si>
    <t>Бюджетные инвестиции</t>
  </si>
  <si>
    <t>003</t>
  </si>
  <si>
    <t>Другие вопросы в области культуры</t>
  </si>
  <si>
    <t>Субвенции бюджетам муниципальных районов на оплату жилищно-коммунальных услуг отдельным категориям граждан</t>
  </si>
  <si>
    <t>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</si>
  <si>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</si>
  <si>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2 02 03003 05 0000 151</t>
  </si>
  <si>
    <t>Субвенции бюджетам муниципальных районов на государственную регистрацию актов гражданского состояния</t>
  </si>
  <si>
    <t>2 02 03004 05 0000 151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</si>
  <si>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</si>
  <si>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2 02 03010 05 0000 151</t>
  </si>
  <si>
    <t>Наименование целевых статей расходов</t>
  </si>
  <si>
    <t>795 01 01</t>
  </si>
  <si>
    <t>Субсидия на поддержку сельхозтоваропроизводителей</t>
  </si>
  <si>
    <t>2600000</t>
  </si>
  <si>
    <t>006</t>
  </si>
  <si>
    <t>Предоставление субсидий юридическим лицам на оказание финансовой поддержки общественным организациям Милосердие</t>
  </si>
  <si>
    <t>5220711</t>
  </si>
  <si>
    <t>Доходы от продажи квартир, находящихся в собственности муниципальных районов</t>
  </si>
  <si>
    <t>1 14 02050 05 0000 410</t>
  </si>
  <si>
    <t>1 14 02050 05 0000 440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</si>
  <si>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</si>
  <si>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</si>
  <si>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Оплата жилищно-коммунальных услуг отдельным категориям гражданам (почетным гражданам Володарского района)</t>
  </si>
  <si>
    <t>Оплата жилищно коммунальных услуг отдельным категориям гражданам (мед.работники)</t>
  </si>
  <si>
    <t>Положение о компенсационных выплатах работников администрации МО "Володарский район" и ее структурных подразделений</t>
  </si>
  <si>
    <t>Комитет земельных отношений, архитектуры и обеспечения жизнедеятельности администрации муниципального образования "Володарский район"</t>
  </si>
  <si>
    <t>5201504</t>
  </si>
  <si>
    <t>Средства из резервного фонда правительства АО (Субсидия разводящие сети водопровода с.Алексеевка)</t>
  </si>
  <si>
    <t>5201501</t>
  </si>
  <si>
    <t>Коммунальное хозяйсиво</t>
  </si>
  <si>
    <t>РЦП "Комплексное развивитие системы комунальной инфраструктуры Володарского района Астраханской области на 2011-2015гг."</t>
  </si>
  <si>
    <t>РЦП «Обеспечение топливом Володарский район» погашение задолженности за 2011 год</t>
  </si>
  <si>
    <t>Платежи, взимаемые органами управления (организациями) муниципальных районов за выполнение определенных функций</t>
  </si>
  <si>
    <t>Субвенции бюджетам муниципальных районов на возмещение сельскохозяйственным товаропроизводителям (кроме личных подсобных хозяйств и  сельскохозяйственных  потребительских кооперативов), организациям агропромышленного комплекса независимо от их организационно-правовых форм, крестьянским (фермерским)    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2009 - 2012 годах на срок до 1 года</t>
  </si>
  <si>
    <t>001</t>
  </si>
  <si>
    <t>Обеспечение выполнения функций государственных казенных учреждений</t>
  </si>
  <si>
    <t>5051600</t>
  </si>
  <si>
    <t>5201508</t>
  </si>
  <si>
    <t>РЦП"Комплетование книжных фондов МУК "ЦБС" на 2011-2013гг"</t>
  </si>
  <si>
    <t>7950402</t>
  </si>
  <si>
    <t>РЦП "Развитие культуры и сохранение культурного наследия МУ "РДК" в Володарском районе на 2011-2013гг"</t>
  </si>
  <si>
    <t>7950201</t>
  </si>
  <si>
    <t xml:space="preserve">РЦП "Развитие массовой физической культуры и спорта в Володарском </t>
  </si>
  <si>
    <t>4219901</t>
  </si>
  <si>
    <t>Обеспечение деятельности подведомстенных учреждений за счет субвенции на обеспечение государственных гарантий прав граждан на получение общедоступного и бесплатного дошкольного, начального общего, среднего (полного) образования, а также дополнительного образования и общеобразовательных учреждениях</t>
  </si>
  <si>
    <t>4219906</t>
  </si>
  <si>
    <t>Ежемесяяное денежное вознаграждение за классное руководство</t>
  </si>
  <si>
    <t>5200900</t>
  </si>
  <si>
    <t>Молодежная политика</t>
  </si>
  <si>
    <t>Другие вопросы в области обрузования</t>
  </si>
  <si>
    <t>РЦП "Безопасность муниципальных образовательных учреждений МО "Володарский район" на 2011-2015 годы"</t>
  </si>
  <si>
    <t>РЦП "Организация оздоровления, отдыха  и занятости детей и подростков в Володарском районе на 2011-2013годы"</t>
  </si>
  <si>
    <t>РЦП "Капитальный ремонт и укрепление материально-технической базы образовательных учреждений МО "Володарский район" на2011-2013годы"</t>
  </si>
  <si>
    <t>7951101</t>
  </si>
  <si>
    <t>7951103</t>
  </si>
  <si>
    <t>7951104</t>
  </si>
  <si>
    <t>Компенсация части родительской платы за содержание ребенка в государственных и муниципальных образовательных учреждений иных образовательных организациях, реализующую основную общеобразовательную программу дошкольного образования</t>
  </si>
  <si>
    <t>Субсидии муниципальным бюджетным учреждениям на иные цели за исключением бюджетных инвестиций</t>
  </si>
  <si>
    <t>Субсидии муниципальным бюджетным учреждениям на возмещение нормативных затрат, связанных с оказанием ими муниципальный услуг (выполнением работ)</t>
  </si>
  <si>
    <t>ПРОГРАММА</t>
  </si>
  <si>
    <t>Внутренние заимствования (привлечение/погашение)</t>
  </si>
  <si>
    <t>Сумма, тыс. рублей</t>
  </si>
  <si>
    <t>Кредиты от других бюджетов бюджетной системы РФ</t>
  </si>
  <si>
    <t>привлечение средств</t>
  </si>
  <si>
    <t>погашение основного долга</t>
  </si>
  <si>
    <t>Кредиты кредитных организаций в валюте Российской Федерации</t>
  </si>
  <si>
    <t>Общий объем заимствований, направляемых на покрытие дефицита бюджета и погашение долговых обязательств муниципального образования</t>
  </si>
  <si>
    <t>получение</t>
  </si>
  <si>
    <t xml:space="preserve">погашение </t>
  </si>
  <si>
    <t>Субсидии муниципальным автономным учреждениям на возмещение нормативных затрат, связанных с оказанием ими муниципальных  услуг (выполнением работ)</t>
  </si>
  <si>
    <t>РЦП "Комплексное развивитие системы комунальной инфраструктуры Володарского района Астраханской области на 2011-2013гг."</t>
  </si>
  <si>
    <t>ОЦП "Энергосбережения и энергетической эффективности Володарского района Астраханской области на 2011-2020гг"</t>
  </si>
  <si>
    <t>Субсидии муниципальным автономным учреждениям на возмещение нормативных затрат, связанных с оказанием ими муниципальных услуг  (выполнением работ)</t>
  </si>
  <si>
    <t>Сумма</t>
  </si>
  <si>
    <t>Распределение дотации на обеспечение сбалансированности поселений</t>
  </si>
  <si>
    <t>Первоначальный план</t>
  </si>
  <si>
    <t>5201002</t>
  </si>
  <si>
    <t>ОЦП "Комплексная модернизация системы образования Астраханской области на 2011-2015 годы"</t>
  </si>
  <si>
    <t>5220112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</si>
  <si>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</si>
  <si>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муниципальных районов на обеспечение жильем молодых семей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</si>
  <si>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</si>
  <si>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Субвенции бюджетам муниципальных районов на поддержку овцеводства</t>
  </si>
  <si>
    <t>Субвенции бюджетам муниципальных районов на закладку и уход за многолетними насаждениями</t>
  </si>
  <si>
    <t>0020300</t>
  </si>
  <si>
    <t>0021200</t>
  </si>
  <si>
    <t>0020403</t>
  </si>
  <si>
    <t>0020404</t>
  </si>
  <si>
    <t>Прочие межбюджетные трансферты общего характера</t>
  </si>
  <si>
    <t>7950813</t>
  </si>
  <si>
    <t>7951205</t>
  </si>
  <si>
    <t>7950205</t>
  </si>
  <si>
    <t>302</t>
  </si>
  <si>
    <t>7950601</t>
  </si>
  <si>
    <t>304</t>
  </si>
  <si>
    <t>4409901</t>
  </si>
  <si>
    <t>4429901</t>
  </si>
  <si>
    <t>306</t>
  </si>
  <si>
    <t>7950501</t>
  </si>
  <si>
    <t>7950801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</si>
  <si>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</si>
  <si>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Мероприятия в сфере образования</t>
  </si>
  <si>
    <t>020</t>
  </si>
  <si>
    <t>РЦП "Программа организации временной занятости несовершеннолених граждан в возрасте от 14 до 18 лет в Володарском районе на 2012-2014 годы"</t>
  </si>
  <si>
    <t>7951105</t>
  </si>
  <si>
    <t>Комитет по физической культуре и спорту</t>
  </si>
  <si>
    <t>5225010</t>
  </si>
  <si>
    <t>099</t>
  </si>
  <si>
    <t>Реализацию мероприятий в рамках комплексной целевой программы "Социальное развитие сел Астраханской области до 2012 года"</t>
  </si>
  <si>
    <t>субсидия на осуществление мероприятий по обеспечению жильем граждан Российской Федерации, проживающих в сельской местности</t>
  </si>
  <si>
    <t>Субсидия на реализацию долгосрочной отраслевой целевой программы "Развитие дорожного хозяйства Астраханской области на 2012-2016 годы и перспективу до 2020 года"</t>
  </si>
  <si>
    <t>Иные субсидии</t>
  </si>
  <si>
    <t>Дорожное хозяйство</t>
  </si>
  <si>
    <t>5221312</t>
  </si>
  <si>
    <t>Судебная системы</t>
  </si>
  <si>
    <t>001400</t>
  </si>
  <si>
    <t>4209901</t>
  </si>
  <si>
    <t>РЦП "Программа организации временной занятости безработных граждан в возрасте от 18 до 20 лет из числа выпускников начального и среднего профессионального образования, ищущих работу впервые на 2012-2014годы"</t>
  </si>
  <si>
    <t>7950803</t>
  </si>
  <si>
    <t xml:space="preserve">РЦП "Программа развития временных общественных работ в Володарском районе на 2012-2014 годы, связанных с благоустройством, уборкой, озеленением населенных пунктов территорий муниципальных образований" </t>
  </si>
  <si>
    <t>7950804</t>
  </si>
  <si>
    <t>017</t>
  </si>
  <si>
    <t>Прочие дотации</t>
  </si>
  <si>
    <t>Условно-утвержденные расходы</t>
  </si>
  <si>
    <t>99</t>
  </si>
  <si>
    <t>9990000</t>
  </si>
  <si>
    <t>999</t>
  </si>
  <si>
    <t>Всего расходов</t>
  </si>
  <si>
    <t>Субвенция на поддержку овцеводства</t>
  </si>
  <si>
    <t xml:space="preserve"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 </t>
  </si>
  <si>
    <t>20203007000000</t>
  </si>
  <si>
    <t>20203007050000</t>
  </si>
  <si>
    <t>Субвенции бюджетам муниципальных райнов на осуществление первичного воинского учета,на территориях где отсутствуют военные комиссариаты</t>
  </si>
  <si>
    <t>Субвенции бюджетам на осуществление первичного воинского учета,на территориях где отсутствуют военные комиссариаты</t>
  </si>
  <si>
    <t>Субвенции бюджетам на ежемесячное денежное вознаграждение за классное руководство</t>
  </si>
  <si>
    <t>Субвенции бюджетам на выполнение передаваемых полномочий субъектов Российской Федерации</t>
  </si>
  <si>
    <t>1 11 02033 05 0000 120</t>
  </si>
  <si>
    <t>Доходы от размещения временно свободных средств бюджетов муниципальных районов</t>
  </si>
  <si>
    <t>1 11 02085 05 0000 120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</si>
  <si>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</si>
  <si>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1 11 05026 05 0000 120</t>
  </si>
  <si>
    <t>Программа основных мероприятий в рамках дней воинской славы в Володарском районе в ознаменовании 65 годовщины победы в ВОВ 1941-1945гг.на 2010-2014гг.</t>
  </si>
  <si>
    <t>20203015050000</t>
  </si>
  <si>
    <t>20203021000000</t>
  </si>
  <si>
    <t>20203021050000</t>
  </si>
  <si>
    <t>20203024000000</t>
  </si>
  <si>
    <t>20203024050000</t>
  </si>
  <si>
    <t>20203029000000</t>
  </si>
  <si>
    <t>20203029050000</t>
  </si>
  <si>
    <t>Прочие субвенции</t>
  </si>
  <si>
    <t>20203999000000</t>
  </si>
  <si>
    <t>20203999050000</t>
  </si>
  <si>
    <t>Иные межбюджетные трансферты</t>
  </si>
  <si>
    <t>20204000000000</t>
  </si>
  <si>
    <t>20204025050000</t>
  </si>
  <si>
    <t>Дошкольное образование</t>
  </si>
  <si>
    <t>Администрация МО "Володарский район"</t>
  </si>
  <si>
    <t>Прочие расходы</t>
  </si>
  <si>
    <t>Приложение № 1</t>
  </si>
  <si>
    <t>Итого</t>
  </si>
  <si>
    <t>Единый сельскохозяйственный налог</t>
  </si>
  <si>
    <t>Налог на доходы физических лиц</t>
  </si>
  <si>
    <t>Единый налог на вмененный доход для отдельных видов деятельности</t>
  </si>
  <si>
    <t>Источники внутреннего финансирования</t>
  </si>
  <si>
    <t>Наименование МО</t>
  </si>
  <si>
    <t>Актюбинский с/с</t>
  </si>
  <si>
    <t>Алтынжарский с/с</t>
  </si>
  <si>
    <t>Большемогойский с/с</t>
  </si>
  <si>
    <t>п.Винный</t>
  </si>
  <si>
    <t>с.Зеленга</t>
  </si>
  <si>
    <t>Калининский с/с</t>
  </si>
  <si>
    <t>Козловский с/с</t>
  </si>
  <si>
    <t>Крутовский с/с</t>
  </si>
  <si>
    <t>Маковский с/с</t>
  </si>
  <si>
    <t>Марфинский с/с</t>
  </si>
  <si>
    <t>Мултановский с/с</t>
  </si>
  <si>
    <t>Новинский с/с</t>
  </si>
  <si>
    <t>Н-Красинский с/с</t>
  </si>
  <si>
    <t>С-Бугорский с/с</t>
  </si>
  <si>
    <t>Султановский с/с</t>
  </si>
  <si>
    <t>Тишковский с/с</t>
  </si>
  <si>
    <t>Тулугановский с/с</t>
  </si>
  <si>
    <t>ППП</t>
  </si>
  <si>
    <t>Классификатор доходов</t>
  </si>
  <si>
    <t>КОСГУ</t>
  </si>
  <si>
    <t>НАЛОГИ НА ПРИБЫЛЬ, ДОХОДЫ</t>
  </si>
  <si>
    <t>10100000000000</t>
  </si>
  <si>
    <t>10102000010000</t>
  </si>
  <si>
    <t>182</t>
  </si>
  <si>
    <t>110</t>
  </si>
  <si>
    <t>НАЛОГИ НА СОВОКУПНЫЙ ДОХОД</t>
  </si>
  <si>
    <t>10500000000000</t>
  </si>
  <si>
    <t>Налог, взимаемый в связи с применением упрощенной системы налогообложения</t>
  </si>
  <si>
    <t>10501000000000</t>
  </si>
  <si>
    <t>Налог, взимаемый с налогоплательщиков (доходы)</t>
  </si>
  <si>
    <t>10501010010000</t>
  </si>
  <si>
    <t>Налог, взимаемый с налогоплательщиков (доходы-расходы)</t>
  </si>
  <si>
    <t>10501020010000</t>
  </si>
  <si>
    <t>10502000020000</t>
  </si>
  <si>
    <t>10503000010000</t>
  </si>
  <si>
    <t>ГОСУДАРСТВЕННАЯ ПОШЛИНА</t>
  </si>
  <si>
    <t>10800000000000</t>
  </si>
  <si>
    <t>10803000010000</t>
  </si>
  <si>
    <t>Госпошлина по делам, рассматриваемым в судах общей юрисдикции, мировыми судьями</t>
  </si>
  <si>
    <t>10803010010000</t>
  </si>
  <si>
    <t>188</t>
  </si>
  <si>
    <t>ДОХОДЫ ОТ ИСПОЛЬЗОВАНИЯ ИМУЩЕСТВА, НАХОДЯЩЕГОСЯ В ГОСУДАРСТВЕННОЙ СОБСТВЕННОСТИ</t>
  </si>
  <si>
    <t>11100000000000</t>
  </si>
  <si>
    <t>Арендная плата за земли до разграничения государственной собственности</t>
  </si>
  <si>
    <t>400</t>
  </si>
  <si>
    <t>120</t>
  </si>
  <si>
    <t>11105030000000</t>
  </si>
  <si>
    <t>11105035050000</t>
  </si>
  <si>
    <t>ПЛАТЕЖИ ПРИ ПОЛЬЗОВАНИИ ПРИРОДНЫМИ РЕСУРСАМИ</t>
  </si>
  <si>
    <t>11200000000000</t>
  </si>
  <si>
    <t>498</t>
  </si>
  <si>
    <t>11201000010000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</si>
  <si>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Фонд содействия реформированию жилищно-коммунального хозяйства</t>
  </si>
  <si>
    <t>2 02 02089 05 0000 151</t>
  </si>
  <si>
    <t>БЕЗВОЗМЕЗДНЫЕ ПОСТУПЛЕНИЯ ОТ ДРУГИХ БЮДЖЕТОВ БЮДЖЕТНОЙ СИСТЕМЫ РФ</t>
  </si>
  <si>
    <t xml:space="preserve">РЦП «Переселение граждан, проживающих на территории Володарскогорайона из ветхого и аварийного жилого фонда» </t>
  </si>
  <si>
    <t>7951207</t>
  </si>
  <si>
    <t>Оплата расходов почетным гражданам Володарского района; Оплата жилищно коммунальных услуг отдельным категориям гражданам (мед.работники)</t>
  </si>
  <si>
    <t>Субсидии юридическим лицам</t>
  </si>
  <si>
    <t>Прочие дотации бюджетам муниципальных районов</t>
  </si>
  <si>
    <t>2 02 02003 05 0000 151</t>
  </si>
  <si>
    <t>Субсидии бюджетам муниципальных районов на реформирование муниципальных финансов</t>
  </si>
  <si>
    <t>2 02 02009 05 0000 151</t>
  </si>
  <si>
    <t>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</si>
  <si>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>2 02 02019 05 0000 151</t>
  </si>
  <si>
    <t>Субсидии бюджетам муниципальных районов на реализацию программ поддержки социально ориентированных некоммерческих организаций</t>
  </si>
  <si>
    <t>2 02 02041 05 0000 151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</si>
  <si>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</si>
  <si>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2 02 02042 05 0000 151</t>
  </si>
  <si>
    <t>Субсидии бюджетам муниципальных районов на государственную поддержку внедрения комплексных мер модернизации образования</t>
  </si>
  <si>
    <t>2 02 02051 05 0000 151</t>
  </si>
  <si>
    <t>Субсидии бюджетам муниципальных районов на реализацию федеральных целевых программ</t>
  </si>
  <si>
    <t>2 02 02071 05 0000 151</t>
  </si>
  <si>
    <t>Субсидии бюджетам муниципальных районов на предоставление грантов в области науки, культуры, искусства и средств массовой информации</t>
  </si>
  <si>
    <t>2 02 02078 05 0000 151</t>
  </si>
  <si>
    <t>Субсидии бюджетам муниципальных районов на  бюджетные инвестиции для модернизации объектов коммунальной инфраструктуры</t>
  </si>
  <si>
    <t>2 02 02079 05 0000 151</t>
  </si>
  <si>
    <t>Субсидии бюджетам муниципальных районов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</si>
  <si>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2 02 02080 05 0000 151</t>
  </si>
  <si>
    <t>7950101</t>
  </si>
  <si>
    <t>Выполнение функций ОМСУ</t>
  </si>
  <si>
    <t>20201001000000</t>
  </si>
  <si>
    <t>2 02 02081 05 0000 151</t>
  </si>
  <si>
    <t>Субсидии бюджетам муниципальных районов на мероприятия по обеспечению жильем иных категорий граждан на основании решений Правительства Российской Федерации</t>
  </si>
  <si>
    <t>2 02 02088 05 0002 151</t>
  </si>
  <si>
    <t xml:space="preserve">МО "Володарский район" составляют средства муниципального бюджета, а также имущество, находящееся в муниципальной </t>
  </si>
  <si>
    <t>Субвенции бюджетам муниципальных районов на поддержку северного оленеводства и табунного коневодства</t>
  </si>
  <si>
    <t>Доходы от эксплуатации и использования имущества автомобильных дорог, находящихся в собственности муниципальных районов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</si>
  <si>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</si>
  <si>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</si>
  <si>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 оказание услуг по присоединению объектов дорожного сервиса к автомобильным дорогам общего пользования местного значения, зачисляемая в бюджеты муниципальных районов</t>
  </si>
  <si>
    <t>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</si>
  <si>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</si>
  <si>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1 14 01050 05 0000 410</t>
  </si>
  <si>
    <t>субвенция, предоставляемая местным бюджетам из бюджета Астраханской области для осуществления отдельных государственных пол-номочий по поддержке сельскохозяйственного производства</t>
  </si>
  <si>
    <t>Субвенция юридическим лицам</t>
  </si>
  <si>
    <t>РЦП «Развитие птицеводства в Володарском районе на 2012 год»</t>
  </si>
  <si>
    <t>7950602</t>
  </si>
  <si>
    <t>Погашение задолженности по трехстороннему соглашению за 2011 год МБУЗ "Володасркая ЦРБ"</t>
  </si>
  <si>
    <t>Жилищное хозяйство</t>
  </si>
  <si>
    <t>7950704</t>
  </si>
  <si>
    <t>РЦП «Обеспечение топливом Володарский район» погашение долга за 2011 год</t>
  </si>
  <si>
    <t>РЦП"Газификация" погашение долга за 2011 год</t>
  </si>
  <si>
    <t>7950709</t>
  </si>
  <si>
    <t>РЦП "О частичном финансировании затрат на обучение работников администрации и ее структурных подразделений на 2010-2012 гг"</t>
  </si>
  <si>
    <t>5054600</t>
  </si>
  <si>
    <t>Управление сельского, рыбного хозяйства и перерабатывающей промышленности</t>
  </si>
  <si>
    <t>06</t>
  </si>
  <si>
    <t>11</t>
  </si>
  <si>
    <t>12</t>
  </si>
  <si>
    <t>РЦП "Свой дом для молодой семьи"</t>
  </si>
  <si>
    <t>08</t>
  </si>
  <si>
    <t>005</t>
  </si>
  <si>
    <t>013</t>
  </si>
  <si>
    <t>014</t>
  </si>
  <si>
    <t>Денежные штрафы за нарушение законодательства в области охраны окружающей среды</t>
  </si>
  <si>
    <t>11625050010000</t>
  </si>
  <si>
    <t>Денежные взыскания (штрафы) за нарушение земельного законодательства</t>
  </si>
  <si>
    <t>081</t>
  </si>
  <si>
    <t>11625060010000</t>
  </si>
  <si>
    <t>Штрафы за нарушение законов РФ о размещении заказов на поставки товаров</t>
  </si>
  <si>
    <t>11633000000000</t>
  </si>
  <si>
    <t>Штрафы за нарушение з-нов РФ о разм. заказов на пост.товаров для муниц.р-нов</t>
  </si>
  <si>
    <t>161</t>
  </si>
  <si>
    <t>11633050050000</t>
  </si>
  <si>
    <t>Прочие поступления от денежных взысканий (штрафов)</t>
  </si>
  <si>
    <t>11690000000000</t>
  </si>
  <si>
    <t>Прочие взыскания (штрафы), зачисляемые в бюджеты мун.районов</t>
  </si>
  <si>
    <t>11690050050000</t>
  </si>
  <si>
    <t>Штрафы за нарушение законодательства о применении контрольно-касс. техники</t>
  </si>
  <si>
    <t>11606000010000</t>
  </si>
  <si>
    <t>Денежные штрафы за нарушение законодательства в сфере защиты прав потребителей</t>
  </si>
  <si>
    <t>141</t>
  </si>
  <si>
    <t>11628000010000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</si>
  <si>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</si>
  <si>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Наименование показателя</t>
  </si>
  <si>
    <t>Пенсионное обеспечение</t>
  </si>
  <si>
    <t>Центральный аппарат, финансируемый за счет субвенции на содеражние административных комиссий,комиссий по делам не совершеннолетних</t>
  </si>
  <si>
    <t>1. Постановление Правительства Астраханской области от 27.07.2008 №88-П "О порядке обращения за компенсацией части родительской платы за содержание ребенка в общеобразовательных организациях, реализующих основную общеобразовательную программу дошкольного образования, и ее выплаты";
 2. Решение Совета МО "Володарский район" № 68 от 27.05.2010 года "Об утверждении по ложения о порядке установления, взимания и расходования родительской платы"</t>
  </si>
  <si>
    <t>"Об утверждении положения "О муниципальной казне муниципального образования "Володарский район",… "муниципальную казну</t>
  </si>
  <si>
    <t>Распределительные сети среднего и низкого давления с. Тумак Володарского района Астраханской области</t>
  </si>
  <si>
    <t>1 321 785.05</t>
  </si>
  <si>
    <t>АФ 1130 267844 от 30.06.2011г. №4793 от 13.05.2011г.</t>
  </si>
  <si>
    <t>30АА 628666 от 01.08.2011г.</t>
  </si>
  <si>
    <t>30АА 479353 от 16.06.2010г.-320кв.м. 30 АА 479350 от 16.06.2010г.-105кв.м. 30АА479352 от 16.06.2010г.-2019кв.м. 30АА479351 от 16.06.2010г.-15кв.м. 30АА479349 от 16.06.2010г.-924кв.м.</t>
  </si>
  <si>
    <t xml:space="preserve">№ RU30502000-102a 
от 08.12.2006г./
 № RU30502000-105 от 18.07.2011г.
</t>
  </si>
  <si>
    <t>Газафикация с. Старый Алтынжар Володарского района астраханской области</t>
  </si>
  <si>
    <t>1 459 758.07</t>
  </si>
  <si>
    <t>АФ 1130 281666 от 07.06.2011г. №5061 от 21.07.2011г.</t>
  </si>
  <si>
    <t>30АА 628683 от 01.08.2011г. (собственность 525м.)</t>
  </si>
  <si>
    <t>30АА 617092 от 29.06.2011г.-812кв.м.</t>
  </si>
  <si>
    <t xml:space="preserve">№ RU30502000- 92 от 27.04.2010г./ 
№ RU30502000-313 от 31.12.2010г
</t>
  </si>
  <si>
    <t>Распределительные сети среднего и низкого давления с. Зеленга</t>
  </si>
  <si>
    <t>8 479 308.30</t>
  </si>
  <si>
    <t>№ 22-522-1 от 30.06.2011г. №3629 от 24.08.2011г.</t>
  </si>
  <si>
    <t>30АА 579152 от 24.03.2011г. (собственность 4833м)</t>
  </si>
  <si>
    <t>30АА 432081 от 19.03.2010г.-871кв.м. 30АА 432078 от 19.03.2010г.-69кв.м.30АА 432079 от 19.03.2010г.-98кв.м. 30АА 432083 от 19.03.2010г.-339кв.м. 30АА 432085 от 19.03.2010г.-943кв.м. 30АА 432082 от 19.03.2010г.-264кв.м. 30АА 432080 от 19.03.2010г.-278кв.м. 30АА 432084 от 19.03.2010г.-170кв.м.</t>
  </si>
  <si>
    <t xml:space="preserve">№ RU30502000-102 от 08.12.2010г./ 
№ RU30502000-168 от 01.11.2010г
</t>
  </si>
  <si>
    <t>Распределительные сети газоснабжения п. Плотовинка</t>
  </si>
  <si>
    <t>3 675 548.79</t>
  </si>
  <si>
    <t>АФ 1030 239128 от 30.06.2010г. №4295 от 18.01.2011г.</t>
  </si>
  <si>
    <t>30АА 568348 от 15.02.2011г. (собственность 2844м)</t>
  </si>
  <si>
    <t xml:space="preserve">30АА 43929 от 05.03.2010г.-814кв.м. 30АА 431930 от 05.03.2010г.-15кв.м.30АА 431927 от 05.03.2010г.-1504кв.м. 30АА 431926 от 05.03.2010г.-2566кв.м. 30АА 431931 от 05.03.2010г.-1111кв.м. 30АА 431925 от 05.03.2010г.-587кв.м. </t>
  </si>
  <si>
    <t xml:space="preserve">№ RU30502000-76а от 17.02.2009г./ 
№ RU30502000-63 от 05.05.2010г.
</t>
  </si>
  <si>
    <t>Расширение распределительных сетей газоснабжения микрорайона ул. Светлая п. Володарский</t>
  </si>
  <si>
    <t>2 183 342.08</t>
  </si>
  <si>
    <t>АФ 1130 281635 от 10.06.2010г. №5048 от 20.07.2011г.</t>
  </si>
  <si>
    <t>30АА 628669 от 01.08.2011г. (собственность 1432.3м)</t>
  </si>
  <si>
    <t>30АА 554283 от 30.12.2010г.-701кв.м. 30АА 554278 от 30.12.2010г.-5кв.м. 30АА 554279 от 30.12.2010г.-22кв.м. 30АА 554279 от 30.12.2010г.-407кв.м. 30АА 554277 от 30.12.2010г.-1000кв.м. 30АА 554280 от 30.12.2010г.-438кв.м. 30АА 554281 от 30.12.2010г.-2560кв.м. 30АА 554285 от 30.12.2010г.-359кв.м. 30АА 554282 от 30.12.2010г.-873кв.м.</t>
  </si>
  <si>
    <t xml:space="preserve">№ RU30502000-308 от 31.12.2008г./ 
№ RU30502000-240 от 06.10.2008г.
</t>
  </si>
  <si>
    <t>Распределительные сети газоснабжения с. Cахма</t>
  </si>
  <si>
    <t>6 907 393.32</t>
  </si>
  <si>
    <t>АФ 1030239130 от 30.06.2010г. №4296 от 18.01.2011г.</t>
  </si>
  <si>
    <t>30АА 568347 от 15.02.2011г. (собственность 5365.0м)</t>
  </si>
  <si>
    <t>30АА 479333 от 16.06.2010г.-245 кв.м. 30АА 479324 от 16.06.2010г.-298 кв.м. 30АА 479330 от 16.06.2010г.-898 кв.м. 30АА 479329 от 16.06.2010г.-1851 кв.м. 30АА 479348 от 16.06.2010г.-396 кв.м. 30АА 479347 от 16.06.2010г.-1596 кв.м. 30АА 479327 от 16.06.2010г.-933 кв.м. 30АА 479346 от 16.06.2010г.-500 кв.м. 30АА 479328 от 16.06.2010г.-315 кв.м. 30АА 479331 от 16.06.2010г.-970 кв.м. 30АА 479323 от 16.06.2010г.-775 кв.м. 30АА 479325 от 16.06.2010г.-263 кв.м.</t>
  </si>
  <si>
    <t xml:space="preserve"> № RU3050200076 б-/
№ RU30502000-31 от 11.03.2010г.
</t>
  </si>
  <si>
    <t>Газораспределение микрорайонов в с.Алтынжар</t>
  </si>
  <si>
    <t>19 267 569.10</t>
  </si>
  <si>
    <t>АФ 1130261859 от 16.03.2011г. №4176 от 19.04.2011г.</t>
  </si>
  <si>
    <t>30АА 612207 от 21.06.2011г. (собственность 1081.0м)</t>
  </si>
  <si>
    <t>30АА 479378 от 16.06.2010г.-213 кв.м. 30АА 479381 от 16.06.2010г.-1125 кв.м. 30АА 479382 от 16.06.2010г.-1642 кв.м. 30АА 479383 от 16.06.2010г.-554 кв.м. 30АА 479380 от 16.06.2010г.-84 кв.м. 30АА 479384 от 16.06.2010г.-287 кв.м.</t>
  </si>
  <si>
    <t xml:space="preserve">№ RU30502000- 240
«а»/ 
№ RU30502000-73 от 27.05.2011г.
</t>
  </si>
  <si>
    <t xml:space="preserve">Выполнение функций ОМСУ </t>
  </si>
  <si>
    <t>дефицита бюджета МО "Володарский район" на 2013г и плановый период 2014,2015 гг.</t>
  </si>
  <si>
    <t>классификации расходов бюджета на 2013г и плановый период 2014,2015 гг.</t>
  </si>
  <si>
    <t>Ведомственная стурктура расходов бюджета Володарского района на 2013г и плановый период 2014,2015 гг.</t>
  </si>
  <si>
    <t>обеспеченности поселений на 2013г и плановый период 2014,2015 гг.</t>
  </si>
  <si>
    <t>на 2013г и плановый период 2014,2015 гг.</t>
  </si>
  <si>
    <t>муниципальных внутренних заимствований на 2013г и плановый период 2014,2015 гг.</t>
  </si>
  <si>
    <t>Расходы на реализацию целевых программ на 2013г и плановый период 2014,2015 гг.</t>
  </si>
  <si>
    <t>Расходы на исполнение публичных нормативных обязательств на 2013г и плановый период 2014,2015 гг.</t>
  </si>
  <si>
    <t>субсидия из бюджета Астраханской области муниципальным образованиям Астраханской области в целях организации отдыха в палаточных лагерях</t>
  </si>
  <si>
    <t>План 2013 2 чтение</t>
  </si>
  <si>
    <t>5220311</t>
  </si>
  <si>
    <t>010</t>
  </si>
  <si>
    <t>5223901</t>
  </si>
  <si>
    <t>Подпрограмма "Развитие и организация культурного досуга жителей Володарского района на 2011-2013гг"</t>
  </si>
  <si>
    <t>Подпрограмма "Развитие культуры и сохранение культурного наследия Володарского района на 2011-2013гг"</t>
  </si>
  <si>
    <t>Подпрограмма  "Развитие и организация культурного досуга жителей Володарского района на 2011-2013гг"</t>
  </si>
  <si>
    <t>795 04 02</t>
  </si>
  <si>
    <t>795 11 01</t>
  </si>
  <si>
    <t>113019950050005</t>
  </si>
  <si>
    <t>795 11 06</t>
  </si>
  <si>
    <t>РЦП "Противодействие коррупции в муниципальном образовании Володарский район на 2011-2012гг"</t>
  </si>
  <si>
    <t>795 08 13</t>
  </si>
  <si>
    <t>РЦП "Информатизация администрации МО "Володарский район" на 2013 год"</t>
  </si>
  <si>
    <t>795 12 09</t>
  </si>
  <si>
    <t>7951209</t>
  </si>
  <si>
    <t>7951210</t>
  </si>
  <si>
    <t>РЦП "Развитие системы органицации школьного питания в Волоадском районе на 2011-2013 гг"</t>
  </si>
  <si>
    <t>РЦП "Развитие инфраструктуры сети дошкольных образовательных  учреждений Володарского района на 2012-2028гг"</t>
  </si>
  <si>
    <t>795 12 08</t>
  </si>
  <si>
    <t>Подпрограмма"Развитие и организация культурного досуга жителей Володарского района на 2011-2013гг"</t>
  </si>
  <si>
    <t>РЦП "Противодействие коррупции в муниципальном образовании Володарский район на 2011-2013гг"</t>
  </si>
  <si>
    <t>Кредитный договор от 02.11.2012г. №02-03-13-03</t>
  </si>
  <si>
    <t>Кредитный договор от 19.12.2012г. №218</t>
  </si>
  <si>
    <t>"Комплексные меры противодействия злоупотреблению наркотиками и их незаконному обороту на территории МО "Володарский район" на 2013-2015гг.</t>
  </si>
  <si>
    <t>795 12 11</t>
  </si>
  <si>
    <t>"Комплексные меры противодействия злоупотреблению наркотиками и их незаконному обороту на территории МО "Володарский район" на 2013-2015гг."</t>
  </si>
  <si>
    <t>Код главного администратора доходов бюджета и источников внутреннего финансирования дефицита бюджета</t>
  </si>
  <si>
    <t>Вид доходов бюджета и вид источников внутреннего финансирования дефицита бюджета</t>
  </si>
  <si>
    <t>Финансово – экономическое  управление администрации  МО «Володарский район» ИНН 3002003500  КПП 300201001</t>
  </si>
  <si>
    <t>1 11 01050 05 0000 120</t>
  </si>
  <si>
    <t>1 11 03050 05 0000 120</t>
  </si>
  <si>
    <t>1 11 05013 05 0000 120</t>
  </si>
  <si>
    <t>1 11 05025 05 0000 120</t>
  </si>
  <si>
    <t>1 11 05027 05 0000 120</t>
  </si>
  <si>
    <t>1 11 05035 05 0000 120</t>
  </si>
  <si>
    <t>1 11 07015 05 0000 120</t>
  </si>
  <si>
    <t>111 08035 05 0000 120</t>
  </si>
  <si>
    <t>111 08045 05 0000 120</t>
  </si>
  <si>
    <t>1 11 09025 05 0000 120</t>
  </si>
  <si>
    <t>Доходы от распоряжения правами на результаты научно-технической деятельности, находящимися в собственности муниципальных районов</t>
  </si>
  <si>
    <t>1 13 01540 05 0000 130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</si>
  <si>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</si>
  <si>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</si>
  <si>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1 13 01995 05 0001 130</t>
  </si>
  <si>
    <t xml:space="preserve">Прочие доходы от оказания платных услуг (работ) получателями средств бюджетов муниципальных районов (доходы от оказания услуг учреждениями образования)        </t>
  </si>
  <si>
    <t>1 13 01995 05 0003 130</t>
  </si>
  <si>
    <t xml:space="preserve">Прочие доходы от оказания платных услуг (работ) получателями средств бюджетов муниципальных районов (доходы от оказания услуг учреждениями культуры)        </t>
  </si>
  <si>
    <t>1 13 01995 05 0004 130</t>
  </si>
  <si>
    <t>Прочие доходы от оказания платных услуг (работ) получателями средств бюджетов муниципальных районов(отвод земельных участков)</t>
  </si>
  <si>
    <t>1 13 01995 05 0005 130</t>
  </si>
  <si>
    <t xml:space="preserve">Прочие доходы от оказания платных услуг (работ) получателями средств бюджетов муниципальных районов(межевание)        </t>
  </si>
  <si>
    <t>1 13 01995 05 0006 130</t>
  </si>
  <si>
    <t xml:space="preserve">Прочие доходы от оказания платных услуг (работ) получателями средств бюджетов муниципальных районов (учреждения спорта)        </t>
  </si>
  <si>
    <t>1 13 02995 05 0000 130</t>
  </si>
  <si>
    <t>Прочие доходы от компенсации затрат  бюджетов муниципальных районов</t>
  </si>
  <si>
    <t>1 13 02995 05 0011 130</t>
  </si>
  <si>
    <r>
      <t>Прочие доходы от компенсации затрат  бюджетов муниципальных районов</t>
    </r>
    <r>
      <rPr>
        <sz val="12"/>
        <rFont val="Times New Roman"/>
        <family val="1"/>
      </rPr>
      <t xml:space="preserve"> (</t>
    </r>
    <r>
      <rPr>
        <sz val="10"/>
        <rFont val="Times New Roman"/>
        <family val="1"/>
      </rPr>
      <t>бюджетная деятельность)</t>
    </r>
    <r>
      <rPr>
        <sz val="12"/>
        <rFont val="Times New Roman"/>
        <family val="1"/>
      </rPr>
      <t xml:space="preserve">                                      </t>
    </r>
  </si>
  <si>
    <t>1 13 02995 05 0016 130</t>
  </si>
  <si>
    <r>
      <t>Прочие доходы от компенсации затрат  бюджетов муниципальных районов (возврат федеральных средств)</t>
    </r>
    <r>
      <rPr>
        <sz val="12"/>
        <rFont val="Times New Roman"/>
        <family val="1"/>
      </rPr>
      <t xml:space="preserve">                   </t>
    </r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</si>
  <si>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</si>
  <si>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</si>
  <si>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1 14 02052 05 0000 440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</si>
  <si>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</si>
  <si>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</si>
  <si>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1 14 03050 05 0000 410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</si>
  <si>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</si>
  <si>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</si>
  <si>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</si>
  <si>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1 14 04050 05 0000 420</t>
  </si>
  <si>
    <t>1 14 07030 05 0000 410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</si>
  <si>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межселенных территорий муниципальных районов,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</si>
  <si>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1 15 02050 05 0000 140</t>
  </si>
  <si>
    <t>1 15 03050 05 0000 140</t>
  </si>
  <si>
    <t>Сборы за выдачу лицензий органами местного самоуправления  муниципальных районов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</si>
  <si>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</si>
  <si>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</si>
  <si>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</si>
  <si>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</si>
  <si>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</si>
  <si>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</si>
  <si>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</si>
  <si>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</si>
  <si>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1 16 37040 05 0000 140</t>
  </si>
  <si>
    <t>1 16 42050 05 0000 140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</si>
  <si>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</si>
  <si>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</si>
  <si>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</si>
  <si>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</si>
  <si>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</si>
  <si>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r>
      <t>2 01 05000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05 0000 180</t>
    </r>
  </si>
  <si>
    <t>Безвозмездные поступления от нерезидентов в бюджеты муниципальных районов</t>
  </si>
  <si>
    <t>2 01 05010 05 0000 180</t>
  </si>
  <si>
    <t>Предоставление нерезидентами грантов для получателей средств бюджетов муниципальных районов</t>
  </si>
  <si>
    <t>2 01 05020 05 0000 180</t>
  </si>
  <si>
    <t>Поступления от  денежных пожертвований, предоставляемых нерезидентами получателям средств бюджетов муниципальных районов</t>
  </si>
  <si>
    <t>2 01 05099 05 0000 180</t>
  </si>
  <si>
    <t>Прочие безвозмездные поступления от нерезидентов в бюджеты муниципальных районов</t>
  </si>
  <si>
    <t>2 02 01001 05 0000 151</t>
  </si>
  <si>
    <t>2 02 01003 05 0000 151</t>
  </si>
  <si>
    <t>2 02 01009 05 0000 151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</si>
  <si>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</si>
  <si>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2 02 02008 05 0000 151</t>
  </si>
  <si>
    <t>2 02 02021 05 0000 151</t>
  </si>
  <si>
    <t>Субсидии бюджетам муниципальных районов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</si>
  <si>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2 02 02024 05 0000 151</t>
  </si>
  <si>
    <t>202 02036 05 0000 151</t>
  </si>
  <si>
    <t>Субсидии бюджетам муниципальных районов на обеспечение жильем молодых семей и молодых специалистов, проживающих и работающих в сельской местности</t>
  </si>
  <si>
    <t>2 02 02044 05 0000 151</t>
  </si>
  <si>
    <t>Субсидии бюджетам муниципальных районов на обеспечение автомобильными дорогами новых микрорайонов</t>
  </si>
  <si>
    <t>2 02 02046 05 0000 151</t>
  </si>
  <si>
    <t>Субсидии бюджетам муниципальных районов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</si>
  <si>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2 02 02074 05 0000 151</t>
  </si>
  <si>
    <t>2 02 02077 05 0000 151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</si>
  <si>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</si>
  <si>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2 02 02085 05 0000 151</t>
  </si>
  <si>
    <t>2 02 02087 05 0000 151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</si>
  <si>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</si>
  <si>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2 02 02088 05 0000 151</t>
  </si>
  <si>
    <t>2 02 02088 05 0001 151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</si>
  <si>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</si>
  <si>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2 02 02088 05 0004 151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</si>
  <si>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</si>
  <si>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2 02 02089 05 0004 151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</si>
  <si>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</si>
  <si>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2 02 02102 05 0000 151</t>
  </si>
  <si>
    <t>Субсидии бюджетам муниципальных районов на закупку автотранспортных средств и коммунальной техники</t>
  </si>
  <si>
    <t>2 02 02104 05 0000 151</t>
  </si>
  <si>
    <t>Субсидии бюджетам муниципальных районов на организацию дистанционного обучения инвалидов</t>
  </si>
  <si>
    <t>2 02 02132 05 0000 151</t>
  </si>
  <si>
    <t>Субсидии бюджетам муниципальных рвйонов на приобретение оборудования для быстровозводимых физкультурно-оздоровительных комплексов, включая металлоконструкции  и металлоизделия</t>
  </si>
  <si>
    <t>2 02 02133 05 0000 151</t>
  </si>
  <si>
    <t>Субсидии бюджетам муниципальных районов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</si>
  <si>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2 02 02141 05 0000 151</t>
  </si>
  <si>
    <t>Субсидии бюджетам муниципальных районов на реализацию комплексных программ поддержки развития дошкольных образовательных учреждений в субъектах Российской Федерации</t>
  </si>
  <si>
    <t xml:space="preserve">2 02 02145 05 0000 151 </t>
  </si>
  <si>
    <t>Субсидии бюджетам муниципальных районов на модернизацию региональных систем общего образования</t>
  </si>
  <si>
    <t>2 02 02150 05 0000 151</t>
  </si>
  <si>
    <t>2 02 02999 05 0000 151</t>
  </si>
  <si>
    <t>2 02 03005 05 0000 151</t>
  </si>
  <si>
    <t>Субвенции бюджетам муниципальных районов на организацию, регулирование и охрану водных биологических ресурсов</t>
  </si>
  <si>
    <t>2 02 03006 05 0000 151</t>
  </si>
  <si>
    <t>Субвенции бюджетам муниципальных районов на охрану и использование охотничьих ресурсов</t>
  </si>
  <si>
    <t>2 02 03007 05 0000 151</t>
  </si>
  <si>
    <t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</si>
  <si>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2 02 03011 05 0000 151</t>
  </si>
  <si>
    <t>Субвенции бюджетам муниципальных районов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</si>
  <si>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2 02 03012 05 0000 151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</si>
  <si>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</si>
  <si>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2 02 03015 05 0000 151</t>
  </si>
  <si>
    <t>2 02 03020 05 0000 151</t>
  </si>
  <si>
    <t>2 02 03021 05 0000 151</t>
  </si>
  <si>
    <t>Субвенции бюджетам муниципальных районов на  ежемесячное денежное вознаграждение за классное руководство</t>
  </si>
  <si>
    <t>2 02 03024 05 0000 151</t>
  </si>
  <si>
    <t>2 02 03025 05 0000 151</t>
  </si>
  <si>
    <t xml:space="preserve">Субвенции бюджетам муниципальных районов на реализацию полномочий Российской Федерации по осуществлению социальных выплат безработным гражданам  </t>
  </si>
  <si>
    <t>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</si>
  <si>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</si>
  <si>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</si>
  <si>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</si>
  <si>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2 02 03029 05 0000 151</t>
  </si>
  <si>
    <t>2 02 03030 05 0000 151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</si>
  <si>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</si>
  <si>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2 02 03035 05 0000 151</t>
  </si>
  <si>
    <t>2 02 03038 05 0000 151</t>
  </si>
  <si>
    <t>Субвенции бюджетам муниципальных районов на поддержку производства льна и конопли</t>
  </si>
  <si>
    <t>2 02 03039 05 0000 151</t>
  </si>
  <si>
    <t>2 02 03041 05 0000 151</t>
  </si>
  <si>
    <t>2 02 03042 05 0000 151</t>
  </si>
  <si>
    <t>2 02 03044 05 0000 151</t>
  </si>
  <si>
    <t>2 02 03045 05 0000 151</t>
  </si>
  <si>
    <t>2 02 03047 05 0000 151</t>
  </si>
  <si>
    <t>2 02 03048 05 0000 151</t>
  </si>
  <si>
    <t>2 02 03049 05 0000 151</t>
  </si>
  <si>
    <t>Субвенции бюджетам муниципальных районов на оказание высокотехнологичной медицинской  помощи гражданам Российской Федерации</t>
  </si>
  <si>
    <t>2 02 03050 05 0000 151</t>
  </si>
  <si>
    <t>Субвенции бюджетам муниципальных районов на поддержку развития консультационной помощи сельхозтоваропроизводителям</t>
  </si>
  <si>
    <t>2 02 03051 05 0000 151</t>
  </si>
  <si>
    <t>Субвенции бюджетам муниципальных районов на компенсацию части затрат на приобретение  средств химической защиты растений</t>
  </si>
  <si>
    <t>2 02 03052 05 0000 151</t>
  </si>
  <si>
    <t>Субвенции бюджетам муниципальных районов на развитие консультационной помощи</t>
  </si>
  <si>
    <t>2 02 03053 05 0000 151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</si>
  <si>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</si>
  <si>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2 02 03060 05 0000 151</t>
  </si>
  <si>
    <t>Субвенции бюджетам муниципальных районов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</si>
  <si>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2 02 03062 05 0000 151</t>
  </si>
  <si>
    <t>Субвенции бюджетам муниципальных районов на материально-техническое обеспечение центров психолого-педагогической реабилитации и коррекции несовершеннолетних, злоупотребляющих наркотиками</t>
  </si>
  <si>
    <t>2 02 03064 05 0000 151</t>
  </si>
  <si>
    <t>Субвенции бюджетам муниципальных образований на поддержку экономически значимых региональных программ</t>
  </si>
  <si>
    <t>2 02 03069 05 0000 151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</si>
  <si>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</si>
  <si>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2 02 03070 05 0000 151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</si>
  <si>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</si>
  <si>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2 02 03072 05 0000 151</t>
  </si>
  <si>
    <t>Субвенции бюджетам муниципальных районов на социальные выплаты безработным гражданам</t>
  </si>
  <si>
    <t>2 02 03073 05 0000 151</t>
  </si>
  <si>
    <t>Субвенции бюджетам муниципальных районов на активные мероприятия по содействию занятости населения, включая оказание содействия гражданам в переселении для работы в сельской местности</t>
  </si>
  <si>
    <t>2 02 03075 05 0000 151</t>
  </si>
  <si>
    <r>
      <t xml:space="preserve">Субвенции бюджетам муниципальных районов </t>
    </r>
    <r>
      <rPr>
        <sz val="10"/>
        <color indexed="8"/>
        <rFont val="Times New Roman"/>
        <family val="1"/>
      </rPr>
      <t>на 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  </r>
  </si>
  <si>
    <t>2 02 03076 05 0000 151</t>
  </si>
  <si>
    <t>Субвенции бюджетам муниципальных районов на закупки оборудования и расходных материалов для неонатального и аудиологического скрининга</t>
  </si>
  <si>
    <t>2 02 03077 05 0000 151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</si>
  <si>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</si>
  <si>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2 02 03078 05 0000 151</t>
  </si>
  <si>
    <t>Субвенции бюджетам муниципальных районов на модернизацию региональных систем общего образования</t>
  </si>
  <si>
    <t>2 02 03079 05 0000 151</t>
  </si>
  <si>
    <t>2 02 03999 05 0000 151</t>
  </si>
  <si>
    <t>2 02 04001 05 0000 151</t>
  </si>
  <si>
    <t>Межбюджетные трансферты, передаваемые бюджетам муниципальных районов на содержание депутатов Государственной Думы и их помощников</t>
  </si>
  <si>
    <t>2 02 04002 05 0000 151</t>
  </si>
  <si>
    <t>Межбюджетные трансферты, передаваемые бюджетам муниципальных районов на содержание членов Совета Федерации и их помощников</t>
  </si>
  <si>
    <t>2 02 04012 05 0000 151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</si>
  <si>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</si>
  <si>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</si>
  <si>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2 02 04021 05 0000 151</t>
  </si>
  <si>
    <t>Межбюджетные трансферты, передаваемые бюджетам муниципальных районов на выплату единовременной компенсации отдельным категориям граждан вместо получения транспортного средства</t>
  </si>
  <si>
    <t>2 02 04025 05 0000 151</t>
  </si>
  <si>
    <t>2 02 04026 05 0000 151</t>
  </si>
  <si>
    <t>Межбюджетные трансферты, передаваемые бюджетам муниципальных районов на выплату региональной доплаты к пенсии</t>
  </si>
  <si>
    <t>2 02 04029 05 0000 151</t>
  </si>
  <si>
    <t>2 02 04033 05 0000 151</t>
  </si>
  <si>
    <t>Межбюджетные трансферты, передаваемые  бюджетам муниципальных районов, на премирование победителей Всероссийского конкурса на звание "Самое благоустроенное городское (сельское) поселение России"</t>
  </si>
  <si>
    <t xml:space="preserve">            2 02 04034 05 0001 151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</si>
  <si>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</si>
  <si>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 xml:space="preserve">              2 02 04034 05 0002 151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</si>
  <si>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</si>
  <si>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2 02 04035 05 0000 151</t>
  </si>
  <si>
    <t>Межбюджетные трансферты, передаваемые бюджетам муниципальных районов на осуществление внедрения стандартов медицинской помощи, повышения доступности амбулаторной помощи</t>
  </si>
  <si>
    <t>2 02 04041 05 0000 151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</si>
  <si>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</si>
  <si>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2 02 04999 05 0000 151</t>
  </si>
  <si>
    <t>2 02 09014 05 0000 151</t>
  </si>
  <si>
    <t>Прочие безвозмездные поступления в бюджеты муниципальных районов от федерального бюджета</t>
  </si>
  <si>
    <t>2 02 09024 05 0000 151</t>
  </si>
  <si>
    <t>2 02 09044 05 0000 151</t>
  </si>
  <si>
    <t>Прочие безвозмездные поступления в бюджеты муниципальных районов от бюджетов городских округов</t>
  </si>
  <si>
    <t>2 02 09065 05 0000 151</t>
  </si>
  <si>
    <t>Прочие безвозмездные поступления в бюджеты муниципальных районов от бюджетов поселений</t>
  </si>
  <si>
    <t>2 02 09071 05 0000 151</t>
  </si>
  <si>
    <t>Прочие безвозмездные поступления в бюджеты муниципальных районов от бюджета Пенсионного фонда Российской Федерации</t>
  </si>
  <si>
    <t>2 02 09072 05 0000 151</t>
  </si>
  <si>
    <t>Прочие безвозмездные поступления в бюджеты муниципальных районов от бюджета Фонда социального страхования Российской Федерации</t>
  </si>
  <si>
    <t>2 02 09073 05 0000 151</t>
  </si>
  <si>
    <t>Прочие безвозмездные поступления в бюджеты муниципальных районов от бюджета Федерального фонда обязательного медицинского страхования</t>
  </si>
  <si>
    <t>2 02 09074 05 0000 151</t>
  </si>
  <si>
    <t>Прочие безвозмездные поступления в бюджеты муниципальных районов от бюджетов территориальных фондов обязательного медицинского страхования</t>
  </si>
  <si>
    <t>2 03 05000 05 0000 180</t>
  </si>
  <si>
    <t>Безвозмездные поступления от государственных (муниципальных) организаций в бюджеты муниципальных районов</t>
  </si>
  <si>
    <t>2 03 05010 05 0000 180</t>
  </si>
  <si>
    <t>Предоставление  государственными (муниципальными) организациями грантов для получателей средств бюджетов муниципальных районов</t>
  </si>
  <si>
    <t>2 03 05020 05 0000 180</t>
  </si>
  <si>
    <t>Поступления от денежных пожертвований, предоставляемых государственными (муниципальными) организациями  получателям средств  бюджетов муниципальных районов</t>
  </si>
  <si>
    <t>2 03 05030 05 0000 180</t>
  </si>
  <si>
    <t>2 03 05040 05 0000 180</t>
  </si>
  <si>
    <t>2 03 05050 05 0000 180</t>
  </si>
  <si>
    <t>Безвозмездные поступления в бюджеты муниципальных районов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</si>
  <si>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2 03 05099 05 0000 180</t>
  </si>
  <si>
    <t>Прочие безвозмездные поступления от государственных (муниципальных) организаций  в бюджеты муниципальных районов</t>
  </si>
  <si>
    <t>2 07 05000 05 0000 180</t>
  </si>
  <si>
    <t>Прочие безвозмездные поступления в бюджеты муниципальных районов</t>
  </si>
  <si>
    <t>2 08 05000 05 0000 180</t>
  </si>
  <si>
    <t>2 18 05000 05 0000 151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</si>
  <si>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</si>
  <si>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2 18 05010 05 0000 151</t>
  </si>
  <si>
    <t>2 18 05020 05 0000 151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</si>
  <si>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</si>
  <si>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2 18 05000 05 0000 180</t>
  </si>
  <si>
    <t>Доходы бюджетов муниципальных районов от возврата  организациями остатков субсидий прошлых лет</t>
  </si>
  <si>
    <t>2 18 05010 05 0000 180</t>
  </si>
  <si>
    <t>Доходы бюджетов муниципальных районов от возврата бюджетными учреждениями остатков субсидий прошлых лет</t>
  </si>
  <si>
    <t>2 18 05020 05 0000 180</t>
  </si>
  <si>
    <t>Доходы бюджетов муниципальных районов от возврата автономными учреждениями остатков субсидий прошлых лет</t>
  </si>
  <si>
    <t>2 18 05030 05 0000 180</t>
  </si>
  <si>
    <t>Доходы бюджетов муниципальных районов от возврата иными организациями остатков субсидий прошлых лет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</si>
  <si>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</si>
  <si>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</t>
  </si>
  <si>
    <t>бюджетов муниципальных районов</t>
  </si>
  <si>
    <t>01 02 0000 05 0000 710</t>
  </si>
  <si>
    <t>01 02 0000 05 0000 810</t>
  </si>
  <si>
    <t>01 03 0000 05 0000 710</t>
  </si>
  <si>
    <t>01 03 0000 05 0000 810</t>
  </si>
  <si>
    <t>10 80 7150 01 0000 110</t>
  </si>
  <si>
    <t>Государственная пошлина за выдачу разрешения на распространение наружной рекламы</t>
  </si>
  <si>
    <t>Приложение  1</t>
  </si>
  <si>
    <t>от 27.12.2012г. № 75</t>
  </si>
  <si>
    <t>Приложение  2</t>
  </si>
  <si>
    <t>Приложение  3</t>
  </si>
  <si>
    <t>Приложение  4</t>
  </si>
  <si>
    <t>Приложение  5</t>
  </si>
  <si>
    <t>Приложение  6</t>
  </si>
  <si>
    <t>Приложение  7</t>
  </si>
  <si>
    <t>Приложение 7.1</t>
  </si>
  <si>
    <t>Приложение  7.2</t>
  </si>
  <si>
    <t>Приложение  7.3</t>
  </si>
  <si>
    <t>Приложение  8</t>
  </si>
  <si>
    <t>Приложение  9</t>
  </si>
  <si>
    <t>Приложение  10</t>
  </si>
  <si>
    <t>Приложение  11</t>
  </si>
  <si>
    <t>Приложение  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</si>
</sst>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0.0"/>
    <numFmt numFmtId="166" formatCode="0.000"/>
    <numFmt numFmtId="167" formatCode="_(* #,##0_);_(* \(#,##0\);_(* &quot;-&quot;??_);_(@_)"/>
    <numFmt numFmtId="168" formatCode="_(* #,##0.000_);_(* \(#,##0.000\);_(* &quot;-&quot;??_);_(@_)"/>
    <numFmt numFmtId="169" formatCode="_-* #,##0.000_р_._-;\-* #,##0.000_р_._-;_-* &quot;-&quot;???_р_._-;_-@_-"/>
    <numFmt numFmtId="170" formatCode="#,##0.000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 Cyr"/>
      <family val="0"/>
    </font>
    <font>
      <b/>
      <i/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4"/>
      <name val="Arial Cyr"/>
      <family val="0"/>
    </font>
    <font>
      <sz val="10"/>
      <color indexed="10"/>
      <name val="Arial Cyr"/>
      <family val="0"/>
    </font>
    <font>
      <sz val="9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b/>
      <sz val="1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color indexed="63"/>
      <name val="Times New Roman"/>
      <family val="1"/>
    </font>
    <font>
      <sz val="10"/>
      <name val="TimesNewRomanPSM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64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3" fontId="14" fillId="33" borderId="10" xfId="58" applyNumberFormat="1" applyFont="1" applyFill="1" applyBorder="1" applyAlignment="1">
      <alignment wrapText="1"/>
    </xf>
    <xf numFmtId="167" fontId="3" fillId="0" borderId="0" xfId="58" applyNumberFormat="1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7" fontId="0" fillId="0" borderId="0" xfId="58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 vertical="center" wrapText="1"/>
    </xf>
    <xf numFmtId="167" fontId="4" fillId="0" borderId="10" xfId="58" applyNumberFormat="1" applyFont="1" applyFill="1" applyBorder="1" applyAlignment="1">
      <alignment wrapText="1"/>
    </xf>
    <xf numFmtId="0" fontId="6" fillId="33" borderId="12" xfId="0" applyFont="1" applyFill="1" applyBorder="1" applyAlignment="1">
      <alignment horizontal="center" vertical="center" wrapText="1"/>
    </xf>
    <xf numFmtId="164" fontId="0" fillId="0" borderId="10" xfId="58" applyFont="1" applyFill="1" applyBorder="1" applyAlignment="1">
      <alignment wrapText="1"/>
    </xf>
    <xf numFmtId="164" fontId="14" fillId="33" borderId="10" xfId="58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23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164" fontId="0" fillId="0" borderId="10" xfId="58" applyNumberFormat="1" applyFont="1" applyFill="1" applyBorder="1" applyAlignment="1">
      <alignment wrapText="1"/>
    </xf>
    <xf numFmtId="0" fontId="12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34" borderId="0" xfId="0" applyFont="1" applyFill="1" applyAlignment="1">
      <alignment wrapText="1"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" fontId="0" fillId="0" borderId="0" xfId="0" applyNumberFormat="1" applyAlignment="1">
      <alignment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right"/>
    </xf>
    <xf numFmtId="0" fontId="12" fillId="36" borderId="10" xfId="0" applyFont="1" applyFill="1" applyBorder="1" applyAlignment="1">
      <alignment horizontal="right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right"/>
    </xf>
    <xf numFmtId="0" fontId="3" fillId="34" borderId="10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 horizontal="right"/>
    </xf>
    <xf numFmtId="0" fontId="12" fillId="0" borderId="10" xfId="0" applyFont="1" applyBorder="1" applyAlignment="1">
      <alignment/>
    </xf>
    <xf numFmtId="0" fontId="3" fillId="37" borderId="10" xfId="0" applyFont="1" applyFill="1" applyBorder="1" applyAlignment="1">
      <alignment horizontal="right"/>
    </xf>
    <xf numFmtId="0" fontId="9" fillId="35" borderId="10" xfId="0" applyFont="1" applyFill="1" applyBorder="1" applyAlignment="1">
      <alignment horizontal="right"/>
    </xf>
    <xf numFmtId="0" fontId="9" fillId="34" borderId="10" xfId="0" applyFont="1" applyFill="1" applyBorder="1" applyAlignment="1">
      <alignment horizontal="right"/>
    </xf>
    <xf numFmtId="0" fontId="0" fillId="34" borderId="10" xfId="0" applyFill="1" applyBorder="1" applyAlignment="1">
      <alignment/>
    </xf>
    <xf numFmtId="0" fontId="20" fillId="0" borderId="0" xfId="0" applyFont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 shrinkToFit="1"/>
    </xf>
    <xf numFmtId="164" fontId="23" fillId="0" borderId="10" xfId="58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 shrinkToFit="1"/>
    </xf>
    <xf numFmtId="164" fontId="20" fillId="0" borderId="10" xfId="58" applyFont="1" applyFill="1" applyBorder="1" applyAlignment="1">
      <alignment horizontal="center" vertical="center" wrapText="1"/>
    </xf>
    <xf numFmtId="164" fontId="20" fillId="0" borderId="10" xfId="58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38" borderId="10" xfId="0" applyNumberFormat="1" applyFont="1" applyFill="1" applyBorder="1" applyAlignment="1">
      <alignment horizontal="center" vertical="center" wrapText="1" shrinkToFit="1"/>
    </xf>
    <xf numFmtId="0" fontId="20" fillId="38" borderId="11" xfId="0" applyFont="1" applyFill="1" applyBorder="1" applyAlignment="1">
      <alignment horizontal="center" vertical="center" wrapText="1"/>
    </xf>
    <xf numFmtId="49" fontId="26" fillId="39" borderId="10" xfId="0" applyNumberFormat="1" applyFont="1" applyFill="1" applyBorder="1" applyAlignment="1">
      <alignment horizontal="center" vertical="center" wrapText="1" shrinkToFit="1"/>
    </xf>
    <xf numFmtId="0" fontId="26" fillId="39" borderId="10" xfId="0" applyFont="1" applyFill="1" applyBorder="1" applyAlignment="1">
      <alignment horizontal="center" vertical="center" wrapText="1"/>
    </xf>
    <xf numFmtId="164" fontId="20" fillId="40" borderId="10" xfId="58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38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top" shrinkToFit="1"/>
    </xf>
    <xf numFmtId="0" fontId="29" fillId="0" borderId="0" xfId="0" applyFont="1" applyAlignment="1">
      <alignment/>
    </xf>
    <xf numFmtId="49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67" fontId="20" fillId="0" borderId="0" xfId="0" applyNumberFormat="1" applyFont="1" applyFill="1" applyBorder="1" applyAlignment="1">
      <alignment/>
    </xf>
    <xf numFmtId="0" fontId="20" fillId="38" borderId="10" xfId="0" applyFont="1" applyFill="1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38" borderId="10" xfId="0" applyFont="1" applyFill="1" applyBorder="1" applyAlignment="1">
      <alignment horizontal="center" vertical="center" wrapText="1"/>
    </xf>
    <xf numFmtId="49" fontId="23" fillId="38" borderId="10" xfId="0" applyNumberFormat="1" applyFont="1" applyFill="1" applyBorder="1" applyAlignment="1">
      <alignment horizontal="center" vertical="center" shrinkToFit="1"/>
    </xf>
    <xf numFmtId="49" fontId="20" fillId="38" borderId="10" xfId="0" applyNumberFormat="1" applyFont="1" applyFill="1" applyBorder="1" applyAlignment="1">
      <alignment horizontal="center" vertical="top" shrinkToFit="1"/>
    </xf>
    <xf numFmtId="0" fontId="23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28" fillId="0" borderId="10" xfId="0" applyNumberFormat="1" applyFont="1" applyFill="1" applyBorder="1" applyAlignment="1">
      <alignment horizontal="center" vertical="center" wrapText="1" shrinkToFit="1"/>
    </xf>
    <xf numFmtId="49" fontId="20" fillId="38" borderId="10" xfId="0" applyNumberFormat="1" applyFont="1" applyFill="1" applyBorder="1" applyAlignment="1">
      <alignment horizontal="center" vertical="center" wrapText="1"/>
    </xf>
    <xf numFmtId="49" fontId="20" fillId="38" borderId="10" xfId="0" applyNumberFormat="1" applyFont="1" applyFill="1" applyBorder="1" applyAlignment="1">
      <alignment horizontal="center" vertical="center" shrinkToFit="1"/>
    </xf>
    <xf numFmtId="49" fontId="20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164" fontId="20" fillId="0" borderId="0" xfId="58" applyFont="1" applyAlignment="1">
      <alignment/>
    </xf>
    <xf numFmtId="0" fontId="20" fillId="0" borderId="0" xfId="0" applyFont="1" applyAlignment="1">
      <alignment horizontal="center" vertical="center"/>
    </xf>
    <xf numFmtId="0" fontId="28" fillId="39" borderId="10" xfId="0" applyFont="1" applyFill="1" applyBorder="1" applyAlignment="1">
      <alignment horizontal="center" vertical="center" wrapText="1"/>
    </xf>
    <xf numFmtId="49" fontId="28" fillId="39" borderId="10" xfId="0" applyNumberFormat="1" applyFont="1" applyFill="1" applyBorder="1" applyAlignment="1">
      <alignment horizontal="center" vertical="top" shrinkToFit="1"/>
    </xf>
    <xf numFmtId="164" fontId="28" fillId="39" borderId="10" xfId="58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17" fillId="39" borderId="10" xfId="0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center" vertical="center" wrapText="1" shrinkToFit="1"/>
    </xf>
    <xf numFmtId="164" fontId="19" fillId="33" borderId="10" xfId="0" applyNumberFormat="1" applyFont="1" applyFill="1" applyBorder="1" applyAlignment="1">
      <alignment horizontal="center" vertical="center" wrapText="1" shrinkToFit="1"/>
    </xf>
    <xf numFmtId="0" fontId="24" fillId="0" borderId="0" xfId="0" applyFont="1" applyAlignment="1">
      <alignment/>
    </xf>
    <xf numFmtId="0" fontId="19" fillId="0" borderId="0" xfId="0" applyFont="1" applyAlignment="1">
      <alignment/>
    </xf>
    <xf numFmtId="0" fontId="19" fillId="33" borderId="10" xfId="0" applyFont="1" applyFill="1" applyBorder="1" applyAlignment="1">
      <alignment horizontal="center" vertical="center" wrapText="1" shrinkToFit="1"/>
    </xf>
    <xf numFmtId="0" fontId="19" fillId="41" borderId="10" xfId="0" applyFont="1" applyFill="1" applyBorder="1" applyAlignment="1">
      <alignment horizontal="center" vertical="center" wrapText="1"/>
    </xf>
    <xf numFmtId="49" fontId="19" fillId="41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9" fillId="0" borderId="10" xfId="0" applyFont="1" applyFill="1" applyBorder="1" applyAlignment="1">
      <alignment horizontal="right"/>
    </xf>
    <xf numFmtId="0" fontId="11" fillId="33" borderId="10" xfId="0" applyFont="1" applyFill="1" applyBorder="1" applyAlignment="1">
      <alignment horizontal="right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43" fontId="20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17" fillId="0" borderId="0" xfId="0" applyFont="1" applyFill="1" applyAlignment="1">
      <alignment/>
    </xf>
    <xf numFmtId="43" fontId="23" fillId="0" borderId="1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/>
    </xf>
    <xf numFmtId="0" fontId="23" fillId="40" borderId="10" xfId="0" applyFont="1" applyFill="1" applyBorder="1" applyAlignment="1">
      <alignment horizontal="center" vertical="center" wrapText="1"/>
    </xf>
    <xf numFmtId="49" fontId="20" fillId="40" borderId="10" xfId="0" applyNumberFormat="1" applyFont="1" applyFill="1" applyBorder="1" applyAlignment="1">
      <alignment horizontal="center" vertical="center" wrapText="1"/>
    </xf>
    <xf numFmtId="49" fontId="23" fillId="40" borderId="10" xfId="0" applyNumberFormat="1" applyFont="1" applyFill="1" applyBorder="1" applyAlignment="1">
      <alignment horizontal="center" vertical="center" wrapText="1" shrinkToFit="1"/>
    </xf>
    <xf numFmtId="164" fontId="23" fillId="40" borderId="10" xfId="58" applyFont="1" applyFill="1" applyBorder="1" applyAlignment="1">
      <alignment horizontal="center" vertical="center" wrapText="1"/>
    </xf>
    <xf numFmtId="0" fontId="23" fillId="40" borderId="11" xfId="0" applyFont="1" applyFill="1" applyBorder="1" applyAlignment="1">
      <alignment horizontal="center" vertical="center" wrapText="1"/>
    </xf>
    <xf numFmtId="49" fontId="23" fillId="40" borderId="10" xfId="0" applyNumberFormat="1" applyFont="1" applyFill="1" applyBorder="1" applyAlignment="1">
      <alignment horizontal="center" vertical="top" shrinkToFit="1"/>
    </xf>
    <xf numFmtId="0" fontId="24" fillId="40" borderId="10" xfId="0" applyFont="1" applyFill="1" applyBorder="1" applyAlignment="1">
      <alignment horizontal="center" vertical="center" wrapText="1"/>
    </xf>
    <xf numFmtId="49" fontId="24" fillId="40" borderId="10" xfId="0" applyNumberFormat="1" applyFont="1" applyFill="1" applyBorder="1" applyAlignment="1">
      <alignment horizontal="center"/>
    </xf>
    <xf numFmtId="164" fontId="24" fillId="40" borderId="10" xfId="58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/>
    </xf>
    <xf numFmtId="164" fontId="28" fillId="0" borderId="10" xfId="58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2" fillId="0" borderId="0" xfId="0" applyFont="1" applyAlignment="1">
      <alignment/>
    </xf>
    <xf numFmtId="0" fontId="19" fillId="0" borderId="10" xfId="0" applyFont="1" applyBorder="1" applyAlignment="1">
      <alignment horizontal="justify" vertical="top" wrapText="1"/>
    </xf>
    <xf numFmtId="165" fontId="19" fillId="0" borderId="10" xfId="0" applyNumberFormat="1" applyFont="1" applyBorder="1" applyAlignment="1">
      <alignment vertical="top"/>
    </xf>
    <xf numFmtId="0" fontId="24" fillId="0" borderId="10" xfId="0" applyFont="1" applyBorder="1" applyAlignment="1">
      <alignment/>
    </xf>
    <xf numFmtId="165" fontId="24" fillId="0" borderId="10" xfId="0" applyNumberFormat="1" applyFont="1" applyBorder="1" applyAlignment="1">
      <alignment vertical="top"/>
    </xf>
    <xf numFmtId="165" fontId="24" fillId="0" borderId="10" xfId="0" applyNumberFormat="1" applyFont="1" applyBorder="1" applyAlignment="1">
      <alignment horizontal="right" vertical="top"/>
    </xf>
    <xf numFmtId="165" fontId="19" fillId="0" borderId="10" xfId="0" applyNumberFormat="1" applyFont="1" applyBorder="1" applyAlignment="1">
      <alignment horizontal="right" vertical="top"/>
    </xf>
    <xf numFmtId="0" fontId="31" fillId="0" borderId="0" xfId="0" applyFont="1" applyAlignment="1">
      <alignment/>
    </xf>
    <xf numFmtId="0" fontId="18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justify" vertical="top" wrapText="1"/>
    </xf>
    <xf numFmtId="165" fontId="19" fillId="0" borderId="10" xfId="0" applyNumberFormat="1" applyFont="1" applyBorder="1" applyAlignment="1">
      <alignment horizontal="right" vertical="top" wrapText="1"/>
    </xf>
    <xf numFmtId="49" fontId="24" fillId="0" borderId="10" xfId="0" applyNumberFormat="1" applyFont="1" applyBorder="1" applyAlignment="1">
      <alignment horizontal="justify" vertical="top" wrapText="1"/>
    </xf>
    <xf numFmtId="165" fontId="24" fillId="0" borderId="10" xfId="0" applyNumberFormat="1" applyFont="1" applyBorder="1" applyAlignment="1">
      <alignment horizontal="right" vertical="top" wrapText="1"/>
    </xf>
    <xf numFmtId="49" fontId="24" fillId="0" borderId="10" xfId="0" applyNumberFormat="1" applyFont="1" applyBorder="1" applyAlignment="1">
      <alignment horizontal="justify" vertical="top" wrapText="1"/>
    </xf>
    <xf numFmtId="165" fontId="24" fillId="0" borderId="10" xfId="0" applyNumberFormat="1" applyFont="1" applyBorder="1" applyAlignment="1">
      <alignment horizontal="right" vertical="top" wrapText="1"/>
    </xf>
    <xf numFmtId="0" fontId="32" fillId="0" borderId="0" xfId="0" applyFont="1" applyAlignment="1">
      <alignment horizontal="right"/>
    </xf>
    <xf numFmtId="0" fontId="33" fillId="33" borderId="10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3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/>
    </xf>
    <xf numFmtId="2" fontId="20" fillId="0" borderId="0" xfId="58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25" fillId="0" borderId="0" xfId="0" applyFont="1" applyAlignment="1">
      <alignment/>
    </xf>
    <xf numFmtId="0" fontId="18" fillId="0" borderId="0" xfId="0" applyFont="1" applyBorder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164" fontId="18" fillId="0" borderId="10" xfId="58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4" fontId="16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wrapText="1"/>
    </xf>
    <xf numFmtId="49" fontId="18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right"/>
    </xf>
    <xf numFmtId="49" fontId="18" fillId="0" borderId="10" xfId="0" applyNumberFormat="1" applyFont="1" applyBorder="1" applyAlignment="1">
      <alignment wrapText="1"/>
    </xf>
    <xf numFmtId="0" fontId="18" fillId="0" borderId="10" xfId="0" applyNumberFormat="1" applyFont="1" applyBorder="1" applyAlignment="1">
      <alignment horizontal="left" vertical="center" wrapText="1"/>
    </xf>
    <xf numFmtId="0" fontId="18" fillId="0" borderId="0" xfId="0" applyFont="1" applyAlignment="1">
      <alignment wrapText="1"/>
    </xf>
    <xf numFmtId="167" fontId="0" fillId="0" borderId="10" xfId="58" applyNumberFormat="1" applyFont="1" applyBorder="1" applyAlignment="1">
      <alignment horizontal="center"/>
    </xf>
    <xf numFmtId="167" fontId="2" fillId="0" borderId="10" xfId="58" applyNumberFormat="1" applyFont="1" applyFill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2" fontId="20" fillId="0" borderId="0" xfId="0" applyNumberFormat="1" applyFont="1" applyAlignment="1">
      <alignment horizontal="center" wrapText="1"/>
    </xf>
    <xf numFmtId="164" fontId="20" fillId="0" borderId="0" xfId="58" applyFont="1" applyAlignment="1">
      <alignment horizontal="center"/>
    </xf>
    <xf numFmtId="2" fontId="20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 shrinkToFit="1"/>
    </xf>
    <xf numFmtId="49" fontId="20" fillId="0" borderId="10" xfId="0" applyNumberFormat="1" applyFont="1" applyFill="1" applyBorder="1" applyAlignment="1">
      <alignment horizontal="center" vertical="center" wrapText="1"/>
    </xf>
    <xf numFmtId="2" fontId="0" fillId="0" borderId="10" xfId="58" applyNumberFormat="1" applyFont="1" applyFill="1" applyBorder="1" applyAlignment="1">
      <alignment wrapText="1"/>
    </xf>
    <xf numFmtId="0" fontId="20" fillId="35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 shrinkToFit="1"/>
    </xf>
    <xf numFmtId="164" fontId="26" fillId="0" borderId="10" xfId="58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 shrinkToFit="1"/>
    </xf>
    <xf numFmtId="164" fontId="21" fillId="0" borderId="10" xfId="58" applyFont="1" applyFill="1" applyBorder="1" applyAlignment="1">
      <alignment horizontal="center" vertical="center" wrapText="1"/>
    </xf>
    <xf numFmtId="0" fontId="28" fillId="38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/>
    </xf>
    <xf numFmtId="164" fontId="17" fillId="0" borderId="10" xfId="58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49" fontId="28" fillId="0" borderId="0" xfId="0" applyNumberFormat="1" applyFont="1" applyFill="1" applyBorder="1" applyAlignment="1">
      <alignment horizontal="left" vertical="center"/>
    </xf>
    <xf numFmtId="2" fontId="14" fillId="33" borderId="10" xfId="58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167" fontId="0" fillId="0" borderId="0" xfId="58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7" fontId="0" fillId="0" borderId="10" xfId="58" applyNumberFormat="1" applyFont="1" applyFill="1" applyBorder="1" applyAlignment="1">
      <alignment wrapText="1"/>
    </xf>
    <xf numFmtId="0" fontId="10" fillId="0" borderId="0" xfId="0" applyFont="1" applyAlignment="1">
      <alignment/>
    </xf>
    <xf numFmtId="164" fontId="24" fillId="0" borderId="0" xfId="58" applyFont="1" applyAlignment="1">
      <alignment/>
    </xf>
    <xf numFmtId="164" fontId="28" fillId="0" borderId="10" xfId="58" applyNumberFormat="1" applyFont="1" applyFill="1" applyBorder="1" applyAlignment="1">
      <alignment horizontal="center" vertical="center" wrapText="1"/>
    </xf>
    <xf numFmtId="164" fontId="20" fillId="35" borderId="10" xfId="58" applyFont="1" applyFill="1" applyBorder="1" applyAlignment="1">
      <alignment horizontal="center" vertical="center" wrapText="1"/>
    </xf>
    <xf numFmtId="164" fontId="20" fillId="0" borderId="10" xfId="58" applyFont="1" applyBorder="1" applyAlignment="1">
      <alignment/>
    </xf>
    <xf numFmtId="164" fontId="20" fillId="0" borderId="0" xfId="58" applyFont="1" applyFill="1" applyBorder="1" applyAlignment="1">
      <alignment/>
    </xf>
    <xf numFmtId="164" fontId="23" fillId="0" borderId="0" xfId="58" applyFont="1" applyAlignment="1">
      <alignment/>
    </xf>
    <xf numFmtId="164" fontId="17" fillId="0" borderId="0" xfId="58" applyFont="1" applyFill="1" applyAlignment="1">
      <alignment/>
    </xf>
    <xf numFmtId="164" fontId="20" fillId="0" borderId="0" xfId="58" applyFont="1" applyFill="1" applyAlignment="1">
      <alignment/>
    </xf>
    <xf numFmtId="164" fontId="28" fillId="0" borderId="0" xfId="58" applyFont="1" applyAlignment="1">
      <alignment/>
    </xf>
    <xf numFmtId="164" fontId="20" fillId="0" borderId="10" xfId="58" applyFont="1" applyFill="1" applyBorder="1" applyAlignment="1">
      <alignment/>
    </xf>
    <xf numFmtId="49" fontId="18" fillId="0" borderId="10" xfId="0" applyNumberFormat="1" applyFont="1" applyFill="1" applyBorder="1" applyAlignment="1">
      <alignment horizontal="center" vertical="center" wrapText="1" shrinkToFit="1"/>
    </xf>
    <xf numFmtId="0" fontId="26" fillId="42" borderId="10" xfId="0" applyFont="1" applyFill="1" applyBorder="1" applyAlignment="1">
      <alignment horizontal="center" vertical="center" wrapText="1"/>
    </xf>
    <xf numFmtId="0" fontId="20" fillId="40" borderId="0" xfId="0" applyFont="1" applyFill="1" applyAlignment="1">
      <alignment/>
    </xf>
    <xf numFmtId="43" fontId="23" fillId="0" borderId="0" xfId="0" applyNumberFormat="1" applyFont="1" applyFill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49" fontId="20" fillId="35" borderId="10" xfId="0" applyNumberFormat="1" applyFont="1" applyFill="1" applyBorder="1" applyAlignment="1">
      <alignment horizontal="center" vertical="center" wrapText="1"/>
    </xf>
    <xf numFmtId="49" fontId="20" fillId="35" borderId="10" xfId="0" applyNumberFormat="1" applyFont="1" applyFill="1" applyBorder="1" applyAlignment="1">
      <alignment horizontal="center" vertical="center" wrapText="1" shrinkToFit="1"/>
    </xf>
    <xf numFmtId="43" fontId="20" fillId="0" borderId="10" xfId="0" applyNumberFormat="1" applyFont="1" applyBorder="1" applyAlignment="1">
      <alignment/>
    </xf>
    <xf numFmtId="164" fontId="20" fillId="0" borderId="10" xfId="0" applyNumberFormat="1" applyFont="1" applyBorder="1" applyAlignment="1">
      <alignment/>
    </xf>
    <xf numFmtId="43" fontId="20" fillId="0" borderId="10" xfId="0" applyNumberFormat="1" applyFont="1" applyFill="1" applyBorder="1" applyAlignment="1">
      <alignment/>
    </xf>
    <xf numFmtId="9" fontId="0" fillId="0" borderId="10" xfId="55" applyFont="1" applyFill="1" applyBorder="1" applyAlignment="1">
      <alignment wrapText="1"/>
    </xf>
    <xf numFmtId="9" fontId="3" fillId="33" borderId="10" xfId="55" applyFont="1" applyFill="1" applyBorder="1" applyAlignment="1">
      <alignment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/>
    </xf>
    <xf numFmtId="43" fontId="21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 vertical="center" wrapText="1" shrinkToFit="1"/>
    </xf>
    <xf numFmtId="49" fontId="17" fillId="0" borderId="10" xfId="0" applyNumberFormat="1" applyFont="1" applyFill="1" applyBorder="1" applyAlignment="1">
      <alignment horizontal="center" vertical="top" shrinkToFit="1"/>
    </xf>
    <xf numFmtId="0" fontId="23" fillId="39" borderId="10" xfId="0" applyFont="1" applyFill="1" applyBorder="1" applyAlignment="1">
      <alignment horizontal="center" vertical="center" wrapText="1"/>
    </xf>
    <xf numFmtId="49" fontId="23" fillId="39" borderId="10" xfId="0" applyNumberFormat="1" applyFont="1" applyFill="1" applyBorder="1" applyAlignment="1">
      <alignment horizontal="center" vertical="top" shrinkToFit="1"/>
    </xf>
    <xf numFmtId="164" fontId="20" fillId="39" borderId="10" xfId="58" applyFont="1" applyFill="1" applyBorder="1" applyAlignment="1">
      <alignment horizontal="center" vertical="center" wrapText="1"/>
    </xf>
    <xf numFmtId="0" fontId="20" fillId="39" borderId="10" xfId="0" applyFont="1" applyFill="1" applyBorder="1" applyAlignment="1">
      <alignment horizontal="center" vertical="center" wrapText="1"/>
    </xf>
    <xf numFmtId="49" fontId="20" fillId="39" borderId="10" xfId="0" applyNumberFormat="1" applyFont="1" applyFill="1" applyBorder="1" applyAlignment="1">
      <alignment horizontal="center" vertical="top" shrinkToFit="1"/>
    </xf>
    <xf numFmtId="164" fontId="20" fillId="39" borderId="10" xfId="58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right"/>
    </xf>
    <xf numFmtId="167" fontId="0" fillId="0" borderId="10" xfId="58" applyNumberFormat="1" applyFont="1" applyFill="1" applyBorder="1" applyAlignment="1">
      <alignment horizontal="center"/>
    </xf>
    <xf numFmtId="167" fontId="3" fillId="0" borderId="0" xfId="58" applyNumberFormat="1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167" fontId="0" fillId="0" borderId="0" xfId="0" applyNumberFormat="1" applyFont="1" applyAlignment="1">
      <alignment/>
    </xf>
    <xf numFmtId="49" fontId="26" fillId="42" borderId="10" xfId="0" applyNumberFormat="1" applyFont="1" applyFill="1" applyBorder="1" applyAlignment="1">
      <alignment horizontal="center" vertical="center" wrapText="1" shrinkToFit="1"/>
    </xf>
    <xf numFmtId="164" fontId="26" fillId="42" borderId="10" xfId="58" applyFont="1" applyFill="1" applyBorder="1" applyAlignment="1">
      <alignment horizontal="center" vertical="center" wrapText="1"/>
    </xf>
    <xf numFmtId="164" fontId="20" fillId="42" borderId="10" xfId="58" applyFont="1" applyFill="1" applyBorder="1" applyAlignment="1">
      <alignment horizontal="center" vertical="center" wrapText="1"/>
    </xf>
    <xf numFmtId="0" fontId="28" fillId="42" borderId="10" xfId="0" applyFont="1" applyFill="1" applyBorder="1" applyAlignment="1">
      <alignment horizontal="center" vertical="center" wrapText="1"/>
    </xf>
    <xf numFmtId="49" fontId="28" fillId="42" borderId="10" xfId="0" applyNumberFormat="1" applyFont="1" applyFill="1" applyBorder="1" applyAlignment="1">
      <alignment horizontal="center" vertical="top" shrinkToFit="1"/>
    </xf>
    <xf numFmtId="164" fontId="28" fillId="42" borderId="10" xfId="58" applyFont="1" applyFill="1" applyBorder="1" applyAlignment="1">
      <alignment horizontal="center" vertical="center" wrapText="1"/>
    </xf>
    <xf numFmtId="164" fontId="19" fillId="41" borderId="10" xfId="58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164" fontId="20" fillId="42" borderId="10" xfId="58" applyFont="1" applyFill="1" applyBorder="1" applyAlignment="1">
      <alignment/>
    </xf>
    <xf numFmtId="2" fontId="20" fillId="0" borderId="10" xfId="0" applyNumberFormat="1" applyFont="1" applyBorder="1" applyAlignment="1">
      <alignment/>
    </xf>
    <xf numFmtId="49" fontId="20" fillId="0" borderId="10" xfId="58" applyNumberFormat="1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/>
    </xf>
    <xf numFmtId="49" fontId="28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/>
    </xf>
    <xf numFmtId="164" fontId="28" fillId="43" borderId="10" xfId="58" applyFont="1" applyFill="1" applyBorder="1" applyAlignment="1">
      <alignment/>
    </xf>
    <xf numFmtId="2" fontId="20" fillId="0" borderId="10" xfId="0" applyNumberFormat="1" applyFont="1" applyFill="1" applyBorder="1" applyAlignment="1">
      <alignment/>
    </xf>
    <xf numFmtId="0" fontId="20" fillId="0" borderId="11" xfId="0" applyFont="1" applyBorder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1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wrapText="1"/>
    </xf>
    <xf numFmtId="167" fontId="4" fillId="0" borderId="0" xfId="58" applyNumberFormat="1" applyFont="1" applyFill="1" applyBorder="1" applyAlignment="1">
      <alignment wrapText="1"/>
    </xf>
    <xf numFmtId="49" fontId="20" fillId="0" borderId="10" xfId="58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2" fontId="0" fillId="0" borderId="10" xfId="58" applyNumberFormat="1" applyFont="1" applyFill="1" applyBorder="1" applyAlignment="1">
      <alignment/>
    </xf>
    <xf numFmtId="2" fontId="0" fillId="0" borderId="0" xfId="58" applyNumberFormat="1" applyFont="1" applyAlignment="1">
      <alignment/>
    </xf>
    <xf numFmtId="2" fontId="4" fillId="0" borderId="10" xfId="58" applyNumberFormat="1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 wrapText="1"/>
    </xf>
    <xf numFmtId="43" fontId="20" fillId="0" borderId="10" xfId="0" applyNumberFormat="1" applyFont="1" applyBorder="1" applyAlignment="1" applyProtection="1">
      <alignment/>
      <protection/>
    </xf>
    <xf numFmtId="168" fontId="20" fillId="0" borderId="10" xfId="58" applyNumberFormat="1" applyFont="1" applyBorder="1" applyAlignment="1">
      <alignment horizontal="center" vertical="center" wrapText="1"/>
    </xf>
    <xf numFmtId="168" fontId="20" fillId="0" borderId="10" xfId="0" applyNumberFormat="1" applyFont="1" applyBorder="1" applyAlignment="1">
      <alignment horizontal="center" vertical="center" wrapText="1"/>
    </xf>
    <xf numFmtId="168" fontId="20" fillId="0" borderId="10" xfId="58" applyNumberFormat="1" applyFont="1" applyFill="1" applyBorder="1" applyAlignment="1">
      <alignment horizontal="center" vertical="center" wrapText="1"/>
    </xf>
    <xf numFmtId="168" fontId="20" fillId="0" borderId="11" xfId="58" applyNumberFormat="1" applyFont="1" applyBorder="1" applyAlignment="1">
      <alignment horizontal="center" vertical="center" wrapText="1"/>
    </xf>
    <xf numFmtId="169" fontId="17" fillId="0" borderId="0" xfId="0" applyNumberFormat="1" applyFont="1" applyAlignment="1">
      <alignment/>
    </xf>
    <xf numFmtId="49" fontId="17" fillId="39" borderId="10" xfId="0" applyNumberFormat="1" applyFont="1" applyFill="1" applyBorder="1" applyAlignment="1">
      <alignment horizontal="center" vertical="center"/>
    </xf>
    <xf numFmtId="168" fontId="17" fillId="39" borderId="10" xfId="58" applyNumberFormat="1" applyFont="1" applyFill="1" applyBorder="1" applyAlignment="1">
      <alignment horizontal="center" vertical="center" wrapText="1"/>
    </xf>
    <xf numFmtId="168" fontId="17" fillId="0" borderId="0" xfId="0" applyNumberFormat="1" applyFont="1" applyAlignment="1">
      <alignment vertical="center"/>
    </xf>
    <xf numFmtId="49" fontId="23" fillId="0" borderId="10" xfId="0" applyNumberFormat="1" applyFont="1" applyBorder="1" applyAlignment="1">
      <alignment horizontal="center" vertical="center"/>
    </xf>
    <xf numFmtId="168" fontId="23" fillId="0" borderId="10" xfId="0" applyNumberFormat="1" applyFont="1" applyBorder="1" applyAlignment="1">
      <alignment horizontal="center" vertical="center" wrapText="1"/>
    </xf>
    <xf numFmtId="168" fontId="23" fillId="0" borderId="0" xfId="0" applyNumberFormat="1" applyFont="1" applyAlignment="1">
      <alignment vertical="center"/>
    </xf>
    <xf numFmtId="168" fontId="20" fillId="0" borderId="0" xfId="0" applyNumberFormat="1" applyFont="1" applyAlignment="1">
      <alignment vertical="center"/>
    </xf>
    <xf numFmtId="168" fontId="23" fillId="0" borderId="10" xfId="58" applyNumberFormat="1" applyFont="1" applyBorder="1" applyAlignment="1">
      <alignment horizontal="center" vertical="center" wrapText="1"/>
    </xf>
    <xf numFmtId="168" fontId="20" fillId="0" borderId="0" xfId="0" applyNumberFormat="1" applyFont="1" applyAlignment="1">
      <alignment horizontal="center" vertical="center"/>
    </xf>
    <xf numFmtId="164" fontId="28" fillId="0" borderId="10" xfId="58" applyFont="1" applyBorder="1" applyAlignment="1">
      <alignment/>
    </xf>
    <xf numFmtId="168" fontId="17" fillId="0" borderId="13" xfId="0" applyNumberFormat="1" applyFont="1" applyBorder="1" applyAlignment="1">
      <alignment horizontal="right" vertical="center" wrapText="1"/>
    </xf>
    <xf numFmtId="168" fontId="28" fillId="0" borderId="13" xfId="58" applyNumberFormat="1" applyFont="1" applyBorder="1" applyAlignment="1">
      <alignment horizontal="right" vertical="center" wrapText="1"/>
    </xf>
    <xf numFmtId="170" fontId="20" fillId="0" borderId="13" xfId="0" applyNumberFormat="1" applyFont="1" applyBorder="1" applyAlignment="1">
      <alignment horizontal="right"/>
    </xf>
    <xf numFmtId="4" fontId="20" fillId="0" borderId="13" xfId="0" applyNumberFormat="1" applyFont="1" applyBorder="1" applyAlignment="1">
      <alignment horizontal="right"/>
    </xf>
    <xf numFmtId="170" fontId="20" fillId="0" borderId="10" xfId="0" applyNumberFormat="1" applyFont="1" applyBorder="1" applyAlignment="1">
      <alignment horizontal="right"/>
    </xf>
    <xf numFmtId="0" fontId="20" fillId="0" borderId="13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166" fontId="20" fillId="0" borderId="13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49" fontId="21" fillId="0" borderId="10" xfId="0" applyNumberFormat="1" applyFont="1" applyBorder="1" applyAlignment="1">
      <alignment horizontal="center"/>
    </xf>
    <xf numFmtId="168" fontId="21" fillId="0" borderId="13" xfId="58" applyNumberFormat="1" applyFont="1" applyBorder="1" applyAlignment="1">
      <alignment horizontal="right" vertical="center" wrapText="1"/>
    </xf>
    <xf numFmtId="168" fontId="20" fillId="0" borderId="13" xfId="0" applyNumberFormat="1" applyFont="1" applyBorder="1" applyAlignment="1">
      <alignment horizontal="right"/>
    </xf>
    <xf numFmtId="168" fontId="20" fillId="0" borderId="10" xfId="0" applyNumberFormat="1" applyFont="1" applyBorder="1" applyAlignment="1">
      <alignment horizontal="right"/>
    </xf>
    <xf numFmtId="164" fontId="28" fillId="0" borderId="13" xfId="58" applyFont="1" applyBorder="1" applyAlignment="1">
      <alignment horizontal="right" vertical="center" wrapText="1"/>
    </xf>
    <xf numFmtId="164" fontId="20" fillId="0" borderId="13" xfId="58" applyFont="1" applyBorder="1" applyAlignment="1">
      <alignment horizontal="right" vertical="center" wrapText="1"/>
    </xf>
    <xf numFmtId="168" fontId="17" fillId="0" borderId="13" xfId="58" applyNumberFormat="1" applyFont="1" applyBorder="1" applyAlignment="1">
      <alignment horizontal="right" vertical="center" wrapText="1"/>
    </xf>
    <xf numFmtId="166" fontId="20" fillId="0" borderId="13" xfId="0" applyNumberFormat="1" applyFont="1" applyBorder="1" applyAlignment="1">
      <alignment horizontal="right"/>
    </xf>
    <xf numFmtId="166" fontId="20" fillId="0" borderId="10" xfId="0" applyNumberFormat="1" applyFont="1" applyBorder="1" applyAlignment="1">
      <alignment horizontal="right"/>
    </xf>
    <xf numFmtId="0" fontId="20" fillId="0" borderId="13" xfId="0" applyFont="1" applyBorder="1" applyAlignment="1">
      <alignment horizontal="right" vertical="center"/>
    </xf>
    <xf numFmtId="164" fontId="17" fillId="0" borderId="13" xfId="58" applyFont="1" applyBorder="1" applyAlignment="1">
      <alignment horizontal="right" vertical="center" wrapText="1"/>
    </xf>
    <xf numFmtId="168" fontId="20" fillId="0" borderId="13" xfId="0" applyNumberFormat="1" applyFont="1" applyBorder="1" applyAlignment="1">
      <alignment horizontal="right" vertical="center"/>
    </xf>
    <xf numFmtId="168" fontId="20" fillId="0" borderId="10" xfId="0" applyNumberFormat="1" applyFont="1" applyBorder="1" applyAlignment="1">
      <alignment horizontal="right" vertical="center"/>
    </xf>
    <xf numFmtId="168" fontId="20" fillId="0" borderId="13" xfId="58" applyNumberFormat="1" applyFont="1" applyBorder="1" applyAlignment="1">
      <alignment horizontal="right" vertical="center" wrapText="1"/>
    </xf>
    <xf numFmtId="168" fontId="28" fillId="0" borderId="13" xfId="0" applyNumberFormat="1" applyFont="1" applyBorder="1" applyAlignment="1">
      <alignment horizontal="right"/>
    </xf>
    <xf numFmtId="168" fontId="28" fillId="0" borderId="10" xfId="0" applyNumberFormat="1" applyFont="1" applyBorder="1" applyAlignment="1">
      <alignment horizontal="right"/>
    </xf>
    <xf numFmtId="164" fontId="21" fillId="0" borderId="13" xfId="58" applyFont="1" applyBorder="1" applyAlignment="1">
      <alignment horizontal="right" vertical="center" wrapText="1"/>
    </xf>
    <xf numFmtId="0" fontId="20" fillId="34" borderId="10" xfId="0" applyFont="1" applyFill="1" applyBorder="1" applyAlignment="1">
      <alignment horizontal="center" vertical="center" wrapText="1"/>
    </xf>
    <xf numFmtId="49" fontId="20" fillId="34" borderId="10" xfId="0" applyNumberFormat="1" applyFont="1" applyFill="1" applyBorder="1" applyAlignment="1">
      <alignment horizontal="center"/>
    </xf>
    <xf numFmtId="168" fontId="20" fillId="34" borderId="13" xfId="0" applyNumberFormat="1" applyFont="1" applyFill="1" applyBorder="1" applyAlignment="1">
      <alignment horizontal="right"/>
    </xf>
    <xf numFmtId="168" fontId="20" fillId="34" borderId="10" xfId="0" applyNumberFormat="1" applyFont="1" applyFill="1" applyBorder="1" applyAlignment="1">
      <alignment horizontal="right"/>
    </xf>
    <xf numFmtId="164" fontId="28" fillId="0" borderId="13" xfId="58" applyFont="1" applyBorder="1" applyAlignment="1">
      <alignment horizontal="center" vertical="center" wrapText="1"/>
    </xf>
    <xf numFmtId="168" fontId="27" fillId="0" borderId="10" xfId="0" applyNumberFormat="1" applyFont="1" applyBorder="1" applyAlignment="1">
      <alignment horizontal="right"/>
    </xf>
    <xf numFmtId="0" fontId="28" fillId="0" borderId="13" xfId="0" applyFont="1" applyBorder="1" applyAlignment="1">
      <alignment horizontal="right"/>
    </xf>
    <xf numFmtId="168" fontId="28" fillId="0" borderId="13" xfId="58" applyNumberFormat="1" applyFont="1" applyFill="1" applyBorder="1" applyAlignment="1">
      <alignment horizontal="right" vertical="center" wrapText="1"/>
    </xf>
    <xf numFmtId="168" fontId="20" fillId="0" borderId="13" xfId="0" applyNumberFormat="1" applyFont="1" applyFill="1" applyBorder="1" applyAlignment="1">
      <alignment horizontal="right"/>
    </xf>
    <xf numFmtId="168" fontId="20" fillId="0" borderId="10" xfId="0" applyNumberFormat="1" applyFont="1" applyFill="1" applyBorder="1" applyAlignment="1">
      <alignment horizontal="right"/>
    </xf>
    <xf numFmtId="168" fontId="20" fillId="0" borderId="13" xfId="58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35" borderId="10" xfId="0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9" fontId="3" fillId="35" borderId="10" xfId="0" applyNumberFormat="1" applyFont="1" applyFill="1" applyBorder="1" applyAlignment="1">
      <alignment horizontal="right"/>
    </xf>
    <xf numFmtId="1" fontId="3" fillId="35" borderId="10" xfId="0" applyNumberFormat="1" applyFont="1" applyFill="1" applyBorder="1" applyAlignment="1">
      <alignment horizontal="right"/>
    </xf>
    <xf numFmtId="0" fontId="38" fillId="34" borderId="10" xfId="0" applyFont="1" applyFill="1" applyBorder="1" applyAlignment="1">
      <alignment horizontal="right"/>
    </xf>
    <xf numFmtId="9" fontId="11" fillId="34" borderId="10" xfId="0" applyNumberFormat="1" applyFont="1" applyFill="1" applyBorder="1" applyAlignment="1">
      <alignment horizontal="right"/>
    </xf>
    <xf numFmtId="1" fontId="38" fillId="34" borderId="10" xfId="0" applyNumberFormat="1" applyFont="1" applyFill="1" applyBorder="1" applyAlignment="1">
      <alignment horizontal="right"/>
    </xf>
    <xf numFmtId="9" fontId="3" fillId="34" borderId="10" xfId="0" applyNumberFormat="1" applyFont="1" applyFill="1" applyBorder="1" applyAlignment="1">
      <alignment horizontal="right"/>
    </xf>
    <xf numFmtId="1" fontId="12" fillId="0" borderId="10" xfId="0" applyNumberFormat="1" applyFont="1" applyBorder="1" applyAlignment="1">
      <alignment horizontal="right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11" fillId="0" borderId="10" xfId="0" applyFont="1" applyBorder="1" applyAlignment="1">
      <alignment horizontal="right"/>
    </xf>
    <xf numFmtId="1" fontId="39" fillId="0" borderId="10" xfId="0" applyNumberFormat="1" applyFont="1" applyBorder="1" applyAlignment="1">
      <alignment horizontal="right"/>
    </xf>
    <xf numFmtId="1" fontId="39" fillId="0" borderId="10" xfId="0" applyNumberFormat="1" applyFont="1" applyBorder="1" applyAlignment="1">
      <alignment/>
    </xf>
    <xf numFmtId="1" fontId="3" fillId="34" borderId="10" xfId="0" applyNumberFormat="1" applyFont="1" applyFill="1" applyBorder="1" applyAlignment="1">
      <alignment horizontal="right"/>
    </xf>
    <xf numFmtId="0" fontId="16" fillId="0" borderId="10" xfId="0" applyFont="1" applyBorder="1" applyAlignment="1">
      <alignment horizontal="right"/>
    </xf>
    <xf numFmtId="0" fontId="16" fillId="34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1" fontId="38" fillId="0" borderId="10" xfId="0" applyNumberFormat="1" applyFont="1" applyBorder="1" applyAlignment="1">
      <alignment horizontal="right"/>
    </xf>
    <xf numFmtId="1" fontId="38" fillId="0" borderId="10" xfId="0" applyNumberFormat="1" applyFont="1" applyBorder="1" applyAlignment="1">
      <alignment/>
    </xf>
    <xf numFmtId="1" fontId="12" fillId="35" borderId="10" xfId="0" applyNumberFormat="1" applyFont="1" applyFill="1" applyBorder="1" applyAlignment="1">
      <alignment horizontal="right"/>
    </xf>
    <xf numFmtId="9" fontId="3" fillId="0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1" fontId="12" fillId="0" borderId="10" xfId="0" applyNumberFormat="1" applyFont="1" applyFill="1" applyBorder="1" applyAlignment="1">
      <alignment horizontal="right"/>
    </xf>
    <xf numFmtId="0" fontId="0" fillId="40" borderId="10" xfId="0" applyFill="1" applyBorder="1" applyAlignment="1">
      <alignment wrapText="1"/>
    </xf>
    <xf numFmtId="9" fontId="16" fillId="40" borderId="10" xfId="0" applyNumberFormat="1" applyFont="1" applyFill="1" applyBorder="1" applyAlignment="1">
      <alignment horizontal="right"/>
    </xf>
    <xf numFmtId="1" fontId="3" fillId="40" borderId="10" xfId="0" applyNumberFormat="1" applyFont="1" applyFill="1" applyBorder="1" applyAlignment="1">
      <alignment horizontal="right"/>
    </xf>
    <xf numFmtId="0" fontId="40" fillId="36" borderId="10" xfId="0" applyFont="1" applyFill="1" applyBorder="1" applyAlignment="1">
      <alignment horizontal="right"/>
    </xf>
    <xf numFmtId="9" fontId="16" fillId="34" borderId="10" xfId="0" applyNumberFormat="1" applyFont="1" applyFill="1" applyBorder="1" applyAlignment="1">
      <alignment horizontal="right"/>
    </xf>
    <xf numFmtId="0" fontId="12" fillId="35" borderId="10" xfId="0" applyFont="1" applyFill="1" applyBorder="1" applyAlignment="1">
      <alignment wrapText="1"/>
    </xf>
    <xf numFmtId="0" fontId="14" fillId="35" borderId="10" xfId="0" applyFont="1" applyFill="1" applyBorder="1" applyAlignment="1">
      <alignment horizontal="right"/>
    </xf>
    <xf numFmtId="9" fontId="16" fillId="35" borderId="10" xfId="0" applyNumberFormat="1" applyFont="1" applyFill="1" applyBorder="1" applyAlignment="1">
      <alignment horizontal="right"/>
    </xf>
    <xf numFmtId="0" fontId="9" fillId="34" borderId="10" xfId="0" applyFont="1" applyFill="1" applyBorder="1" applyAlignment="1">
      <alignment/>
    </xf>
    <xf numFmtId="0" fontId="41" fillId="0" borderId="0" xfId="0" applyFont="1" applyFill="1" applyAlignment="1">
      <alignment/>
    </xf>
    <xf numFmtId="0" fontId="9" fillId="0" borderId="10" xfId="0" applyFont="1" applyBorder="1" applyAlignment="1">
      <alignment/>
    </xf>
    <xf numFmtId="9" fontId="16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left" wrapText="1"/>
    </xf>
    <xf numFmtId="0" fontId="9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right"/>
    </xf>
    <xf numFmtId="0" fontId="0" fillId="0" borderId="0" xfId="0" applyFont="1" applyAlignment="1">
      <alignment horizontal="center" wrapText="1"/>
    </xf>
    <xf numFmtId="164" fontId="11" fillId="33" borderId="10" xfId="60" applyFont="1" applyFill="1" applyBorder="1" applyAlignment="1">
      <alignment horizontal="right"/>
    </xf>
    <xf numFmtId="164" fontId="0" fillId="0" borderId="0" xfId="60" applyFont="1" applyAlignment="1">
      <alignment wrapText="1"/>
    </xf>
    <xf numFmtId="164" fontId="0" fillId="34" borderId="0" xfId="60" applyFont="1" applyFill="1" applyAlignment="1">
      <alignment wrapText="1"/>
    </xf>
    <xf numFmtId="164" fontId="4" fillId="0" borderId="0" xfId="60" applyFont="1" applyAlignment="1">
      <alignment wrapText="1"/>
    </xf>
    <xf numFmtId="164" fontId="4" fillId="34" borderId="0" xfId="60" applyFont="1" applyFill="1" applyAlignment="1">
      <alignment wrapText="1"/>
    </xf>
    <xf numFmtId="168" fontId="28" fillId="0" borderId="10" xfId="58" applyNumberFormat="1" applyFont="1" applyBorder="1" applyAlignment="1">
      <alignment horizontal="center" vertical="center" wrapText="1"/>
    </xf>
    <xf numFmtId="168" fontId="20" fillId="0" borderId="10" xfId="0" applyNumberFormat="1" applyFont="1" applyBorder="1" applyAlignment="1">
      <alignment vertical="center"/>
    </xf>
    <xf numFmtId="168" fontId="20" fillId="0" borderId="0" xfId="0" applyNumberFormat="1" applyFont="1" applyAlignment="1">
      <alignment/>
    </xf>
    <xf numFmtId="164" fontId="20" fillId="0" borderId="13" xfId="58" applyFont="1" applyBorder="1" applyAlignment="1">
      <alignment horizontal="right"/>
    </xf>
    <xf numFmtId="169" fontId="20" fillId="0" borderId="0" xfId="0" applyNumberFormat="1" applyFont="1" applyAlignment="1">
      <alignment/>
    </xf>
    <xf numFmtId="2" fontId="20" fillId="0" borderId="10" xfId="58" applyNumberFormat="1" applyFont="1" applyFill="1" applyBorder="1" applyAlignment="1">
      <alignment horizontal="center" vertical="center" wrapText="1"/>
    </xf>
    <xf numFmtId="170" fontId="20" fillId="0" borderId="0" xfId="0" applyNumberFormat="1" applyFont="1" applyAlignment="1">
      <alignment/>
    </xf>
    <xf numFmtId="0" fontId="20" fillId="0" borderId="11" xfId="0" applyFont="1" applyBorder="1" applyAlignment="1">
      <alignment/>
    </xf>
    <xf numFmtId="164" fontId="20" fillId="0" borderId="12" xfId="58" applyFont="1" applyFill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right" vertical="top"/>
    </xf>
    <xf numFmtId="165" fontId="18" fillId="0" borderId="10" xfId="0" applyNumberFormat="1" applyFont="1" applyBorder="1" applyAlignment="1">
      <alignment horizontal="right"/>
    </xf>
    <xf numFmtId="165" fontId="18" fillId="0" borderId="10" xfId="58" applyNumberFormat="1" applyFont="1" applyBorder="1" applyAlignment="1">
      <alignment horizontal="right"/>
    </xf>
    <xf numFmtId="165" fontId="18" fillId="0" borderId="10" xfId="0" applyNumberFormat="1" applyFont="1" applyBorder="1" applyAlignment="1">
      <alignment/>
    </xf>
    <xf numFmtId="0" fontId="0" fillId="44" borderId="0" xfId="0" applyFill="1" applyAlignment="1">
      <alignment/>
    </xf>
    <xf numFmtId="0" fontId="42" fillId="0" borderId="10" xfId="0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" fillId="45" borderId="10" xfId="0" applyFont="1" applyFill="1" applyBorder="1" applyAlignment="1">
      <alignment horizontal="right"/>
    </xf>
    <xf numFmtId="0" fontId="40" fillId="45" borderId="10" xfId="0" applyFont="1" applyFill="1" applyBorder="1" applyAlignment="1">
      <alignment horizontal="center" wrapText="1"/>
    </xf>
    <xf numFmtId="0" fontId="40" fillId="45" borderId="10" xfId="0" applyFont="1" applyFill="1" applyBorder="1" applyAlignment="1">
      <alignment horizontal="right"/>
    </xf>
    <xf numFmtId="0" fontId="3" fillId="45" borderId="10" xfId="0" applyFont="1" applyFill="1" applyBorder="1" applyAlignment="1">
      <alignment/>
    </xf>
    <xf numFmtId="0" fontId="14" fillId="45" borderId="10" xfId="0" applyFont="1" applyFill="1" applyBorder="1" applyAlignment="1">
      <alignment horizontal="right"/>
    </xf>
    <xf numFmtId="0" fontId="12" fillId="45" borderId="10" xfId="0" applyFont="1" applyFill="1" applyBorder="1" applyAlignment="1">
      <alignment horizontal="right"/>
    </xf>
    <xf numFmtId="0" fontId="12" fillId="45" borderId="10" xfId="0" applyFont="1" applyFill="1" applyBorder="1" applyAlignment="1">
      <alignment/>
    </xf>
    <xf numFmtId="0" fontId="0" fillId="45" borderId="10" xfId="0" applyFill="1" applyBorder="1" applyAlignment="1">
      <alignment horizontal="center" wrapText="1"/>
    </xf>
    <xf numFmtId="0" fontId="0" fillId="45" borderId="10" xfId="0" applyFill="1" applyBorder="1" applyAlignment="1">
      <alignment horizontal="right"/>
    </xf>
    <xf numFmtId="0" fontId="0" fillId="45" borderId="10" xfId="0" applyFill="1" applyBorder="1" applyAlignment="1">
      <alignment/>
    </xf>
    <xf numFmtId="0" fontId="43" fillId="0" borderId="0" xfId="0" applyFont="1" applyAlignment="1">
      <alignment/>
    </xf>
    <xf numFmtId="164" fontId="20" fillId="0" borderId="10" xfId="58" applyFont="1" applyFill="1" applyBorder="1" applyAlignment="1">
      <alignment horizontal="center" vertical="center"/>
    </xf>
    <xf numFmtId="164" fontId="27" fillId="0" borderId="10" xfId="58" applyFont="1" applyFill="1" applyBorder="1" applyAlignment="1">
      <alignment horizontal="center" vertical="center" wrapText="1"/>
    </xf>
    <xf numFmtId="0" fontId="26" fillId="6" borderId="10" xfId="0" applyFont="1" applyFill="1" applyBorder="1" applyAlignment="1">
      <alignment horizontal="center" vertical="center" wrapText="1"/>
    </xf>
    <xf numFmtId="49" fontId="26" fillId="6" borderId="10" xfId="0" applyNumberFormat="1" applyFont="1" applyFill="1" applyBorder="1" applyAlignment="1">
      <alignment horizontal="center" vertical="center" wrapText="1" shrinkToFit="1"/>
    </xf>
    <xf numFmtId="164" fontId="26" fillId="6" borderId="10" xfId="58" applyFont="1" applyFill="1" applyBorder="1" applyAlignment="1">
      <alignment horizontal="center" vertical="center" wrapText="1"/>
    </xf>
    <xf numFmtId="43" fontId="28" fillId="6" borderId="10" xfId="0" applyNumberFormat="1" applyFont="1" applyFill="1" applyBorder="1" applyAlignment="1">
      <alignment/>
    </xf>
    <xf numFmtId="0" fontId="26" fillId="6" borderId="11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 wrapText="1"/>
    </xf>
    <xf numFmtId="49" fontId="19" fillId="6" borderId="10" xfId="0" applyNumberFormat="1" applyFont="1" applyFill="1" applyBorder="1" applyAlignment="1">
      <alignment horizontal="center" vertical="center" wrapText="1" shrinkToFit="1"/>
    </xf>
    <xf numFmtId="164" fontId="19" fillId="6" borderId="10" xfId="58" applyFont="1" applyFill="1" applyBorder="1" applyAlignment="1">
      <alignment horizontal="center" vertical="center" wrapText="1"/>
    </xf>
    <xf numFmtId="49" fontId="19" fillId="6" borderId="10" xfId="0" applyNumberFormat="1" applyFont="1" applyFill="1" applyBorder="1" applyAlignment="1">
      <alignment horizontal="center" vertical="center" shrinkToFit="1"/>
    </xf>
    <xf numFmtId="49" fontId="19" fillId="6" borderId="10" xfId="0" applyNumberFormat="1" applyFont="1" applyFill="1" applyBorder="1" applyAlignment="1">
      <alignment horizontal="center" vertical="top" shrinkToFit="1"/>
    </xf>
    <xf numFmtId="0" fontId="17" fillId="6" borderId="10" xfId="0" applyFont="1" applyFill="1" applyBorder="1" applyAlignment="1">
      <alignment horizontal="center" vertical="center" wrapText="1"/>
    </xf>
    <xf numFmtId="49" fontId="17" fillId="6" borderId="10" xfId="0" applyNumberFormat="1" applyFont="1" applyFill="1" applyBorder="1" applyAlignment="1">
      <alignment horizontal="center"/>
    </xf>
    <xf numFmtId="168" fontId="17" fillId="6" borderId="13" xfId="58" applyNumberFormat="1" applyFont="1" applyFill="1" applyBorder="1" applyAlignment="1">
      <alignment horizontal="right" vertical="center" wrapText="1"/>
    </xf>
    <xf numFmtId="49" fontId="19" fillId="6" borderId="10" xfId="0" applyNumberFormat="1" applyFont="1" applyFill="1" applyBorder="1" applyAlignment="1">
      <alignment horizontal="center"/>
    </xf>
    <xf numFmtId="164" fontId="28" fillId="6" borderId="10" xfId="58" applyFont="1" applyFill="1" applyBorder="1" applyAlignment="1">
      <alignment/>
    </xf>
    <xf numFmtId="0" fontId="28" fillId="46" borderId="10" xfId="0" applyFont="1" applyFill="1" applyBorder="1" applyAlignment="1">
      <alignment horizontal="center" vertical="center" wrapText="1"/>
    </xf>
    <xf numFmtId="49" fontId="20" fillId="46" borderId="10" xfId="0" applyNumberFormat="1" applyFont="1" applyFill="1" applyBorder="1" applyAlignment="1">
      <alignment horizontal="center"/>
    </xf>
    <xf numFmtId="164" fontId="28" fillId="46" borderId="10" xfId="58" applyFont="1" applyFill="1" applyBorder="1" applyAlignment="1">
      <alignment/>
    </xf>
    <xf numFmtId="164" fontId="3" fillId="46" borderId="10" xfId="58" applyFont="1" applyFill="1" applyBorder="1" applyAlignment="1">
      <alignment/>
    </xf>
    <xf numFmtId="164" fontId="0" fillId="0" borderId="10" xfId="58" applyFont="1" applyBorder="1" applyAlignment="1">
      <alignment/>
    </xf>
    <xf numFmtId="0" fontId="7" fillId="33" borderId="10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30" fillId="0" borderId="0" xfId="0" applyFont="1" applyAlignment="1">
      <alignment/>
    </xf>
    <xf numFmtId="2" fontId="0" fillId="0" borderId="10" xfId="58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43" fontId="0" fillId="0" borderId="0" xfId="0" applyNumberFormat="1" applyAlignment="1">
      <alignment/>
    </xf>
    <xf numFmtId="2" fontId="20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24" fillId="38" borderId="10" xfId="0" applyFont="1" applyFill="1" applyBorder="1" applyAlignment="1">
      <alignment horizontal="center" vertical="center" wrapText="1"/>
    </xf>
    <xf numFmtId="0" fontId="24" fillId="38" borderId="13" xfId="0" applyFont="1" applyFill="1" applyBorder="1" applyAlignment="1">
      <alignment horizontal="center" vertical="center" wrapText="1"/>
    </xf>
    <xf numFmtId="164" fontId="35" fillId="0" borderId="10" xfId="58" applyFont="1" applyFill="1" applyBorder="1" applyAlignment="1">
      <alignment/>
    </xf>
    <xf numFmtId="164" fontId="35" fillId="0" borderId="10" xfId="58" applyFont="1" applyBorder="1" applyAlignment="1">
      <alignment/>
    </xf>
    <xf numFmtId="164" fontId="34" fillId="33" borderId="10" xfId="58" applyFont="1" applyFill="1" applyBorder="1" applyAlignment="1">
      <alignment/>
    </xf>
    <xf numFmtId="3" fontId="35" fillId="0" borderId="10" xfId="0" applyNumberFormat="1" applyFont="1" applyBorder="1" applyAlignment="1">
      <alignment horizontal="center" vertical="center" wrapText="1"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13" fillId="33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/>
    </xf>
    <xf numFmtId="166" fontId="14" fillId="33" borderId="10" xfId="58" applyNumberFormat="1" applyFont="1" applyFill="1" applyBorder="1" applyAlignment="1">
      <alignment wrapText="1"/>
    </xf>
    <xf numFmtId="0" fontId="3" fillId="47" borderId="10" xfId="0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justify" vertical="top" wrapText="1"/>
    </xf>
    <xf numFmtId="0" fontId="81" fillId="0" borderId="10" xfId="0" applyFont="1" applyBorder="1" applyAlignment="1">
      <alignment horizontal="center" vertical="top" wrapText="1"/>
    </xf>
    <xf numFmtId="0" fontId="81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vertical="top" wrapText="1"/>
    </xf>
    <xf numFmtId="0" fontId="81" fillId="0" borderId="10" xfId="0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wrapText="1"/>
    </xf>
    <xf numFmtId="0" fontId="0" fillId="44" borderId="10" xfId="0" applyFill="1" applyBorder="1" applyAlignment="1">
      <alignment/>
    </xf>
    <xf numFmtId="2" fontId="18" fillId="0" borderId="10" xfId="58" applyNumberFormat="1" applyFont="1" applyBorder="1" applyAlignment="1">
      <alignment horizontal="right"/>
    </xf>
    <xf numFmtId="49" fontId="15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164" fontId="15" fillId="0" borderId="0" xfId="58" applyFont="1" applyFill="1" applyBorder="1" applyAlignment="1">
      <alignment/>
    </xf>
    <xf numFmtId="2" fontId="15" fillId="0" borderId="0" xfId="0" applyNumberFormat="1" applyFont="1" applyAlignment="1">
      <alignment/>
    </xf>
    <xf numFmtId="166" fontId="15" fillId="0" borderId="0" xfId="0" applyNumberFormat="1" applyFont="1" applyAlignment="1">
      <alignment/>
    </xf>
    <xf numFmtId="0" fontId="15" fillId="0" borderId="0" xfId="0" applyFont="1" applyAlignment="1">
      <alignment horizontal="left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1" fontId="11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45" borderId="10" xfId="0" applyFont="1" applyFill="1" applyBorder="1" applyAlignment="1">
      <alignment wrapText="1"/>
    </xf>
    <xf numFmtId="0" fontId="3" fillId="45" borderId="10" xfId="0" applyFont="1" applyFill="1" applyBorder="1" applyAlignment="1">
      <alignment horizontal="center" wrapText="1"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4" fillId="0" borderId="10" xfId="0" applyFont="1" applyBorder="1" applyAlignment="1">
      <alignment wrapText="1"/>
    </xf>
    <xf numFmtId="0" fontId="0" fillId="35" borderId="13" xfId="0" applyFill="1" applyBorder="1" applyAlignment="1">
      <alignment horizontal="center" wrapText="1"/>
    </xf>
    <xf numFmtId="0" fontId="0" fillId="35" borderId="15" xfId="0" applyFill="1" applyBorder="1" applyAlignment="1">
      <alignment horizontal="center" wrapText="1"/>
    </xf>
    <xf numFmtId="1" fontId="3" fillId="35" borderId="10" xfId="0" applyNumberFormat="1" applyFont="1" applyFill="1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0" fontId="0" fillId="34" borderId="15" xfId="0" applyFill="1" applyBorder="1" applyAlignment="1">
      <alignment horizontal="center" wrapText="1"/>
    </xf>
    <xf numFmtId="1" fontId="3" fillId="34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3" fillId="0" borderId="13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1" fontId="12" fillId="0" borderId="10" xfId="0" applyNumberFormat="1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1" fontId="9" fillId="0" borderId="10" xfId="0" applyNumberFormat="1" applyFont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9" fontId="3" fillId="45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1" fontId="0" fillId="0" borderId="10" xfId="0" applyNumberFormat="1" applyBorder="1" applyAlignment="1">
      <alignment horizontal="center"/>
    </xf>
    <xf numFmtId="0" fontId="40" fillId="45" borderId="10" xfId="0" applyFont="1" applyFill="1" applyBorder="1" applyAlignment="1">
      <alignment horizontal="center"/>
    </xf>
    <xf numFmtId="0" fontId="14" fillId="45" borderId="10" xfId="0" applyFont="1" applyFill="1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40" fillId="45" borderId="13" xfId="0" applyFont="1" applyFill="1" applyBorder="1" applyAlignment="1">
      <alignment horizontal="center" wrapText="1"/>
    </xf>
    <xf numFmtId="0" fontId="40" fillId="45" borderId="15" xfId="0" applyFont="1" applyFill="1" applyBorder="1" applyAlignment="1">
      <alignment horizontal="center" wrapText="1"/>
    </xf>
    <xf numFmtId="0" fontId="14" fillId="45" borderId="10" xfId="0" applyFont="1" applyFill="1" applyBorder="1" applyAlignment="1">
      <alignment wrapText="1"/>
    </xf>
    <xf numFmtId="49" fontId="9" fillId="0" borderId="13" xfId="0" applyNumberFormat="1" applyFont="1" applyBorder="1" applyAlignment="1">
      <alignment horizontal="center" wrapText="1"/>
    </xf>
    <xf numFmtId="49" fontId="9" fillId="0" borderId="14" xfId="0" applyNumberFormat="1" applyFont="1" applyBorder="1" applyAlignment="1">
      <alignment horizontal="center" wrapText="1"/>
    </xf>
    <xf numFmtId="49" fontId="9" fillId="0" borderId="15" xfId="0" applyNumberFormat="1" applyFont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2" fillId="45" borderId="10" xfId="0" applyFont="1" applyFill="1" applyBorder="1" applyAlignment="1">
      <alignment wrapText="1"/>
    </xf>
    <xf numFmtId="0" fontId="12" fillId="45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0" fillId="0" borderId="13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11" fillId="33" borderId="10" xfId="0" applyFont="1" applyFill="1" applyBorder="1" applyAlignment="1">
      <alignment horizontal="right" wrapText="1"/>
    </xf>
    <xf numFmtId="0" fontId="0" fillId="45" borderId="10" xfId="0" applyFill="1" applyBorder="1" applyAlignment="1">
      <alignment horizontal="center"/>
    </xf>
    <xf numFmtId="1" fontId="0" fillId="45" borderId="10" xfId="0" applyNumberFormat="1" applyFill="1" applyBorder="1" applyAlignment="1">
      <alignment horizontal="center"/>
    </xf>
    <xf numFmtId="0" fontId="0" fillId="45" borderId="13" xfId="0" applyFill="1" applyBorder="1" applyAlignment="1">
      <alignment horizontal="center" wrapText="1"/>
    </xf>
    <xf numFmtId="0" fontId="0" fillId="45" borderId="15" xfId="0" applyFill="1" applyBorder="1" applyAlignment="1">
      <alignment horizontal="center" wrapText="1"/>
    </xf>
    <xf numFmtId="0" fontId="0" fillId="0" borderId="13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49" fontId="20" fillId="0" borderId="10" xfId="58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47" borderId="1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justify" vertical="top" wrapText="1"/>
    </xf>
    <xf numFmtId="0" fontId="81" fillId="0" borderId="10" xfId="0" applyFont="1" applyBorder="1" applyAlignment="1">
      <alignment horizontal="center" vertical="top" wrapText="1"/>
    </xf>
    <xf numFmtId="0" fontId="81" fillId="0" borderId="10" xfId="0" applyFont="1" applyBorder="1" applyAlignment="1">
      <alignment horizontal="justify" vertical="top" wrapText="1"/>
    </xf>
    <xf numFmtId="0" fontId="82" fillId="0" borderId="10" xfId="0" applyFont="1" applyBorder="1" applyAlignment="1">
      <alignment horizontal="center" vertical="top" wrapText="1"/>
    </xf>
    <xf numFmtId="0" fontId="82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20" fillId="38" borderId="11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 wrapText="1"/>
    </xf>
    <xf numFmtId="49" fontId="20" fillId="38" borderId="10" xfId="0" applyNumberFormat="1" applyFont="1" applyFill="1" applyBorder="1" applyAlignment="1">
      <alignment horizontal="center" vertical="center" wrapText="1"/>
    </xf>
    <xf numFmtId="49" fontId="20" fillId="0" borderId="10" xfId="58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4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15" fillId="0" borderId="0" xfId="0" applyFont="1" applyAlignment="1">
      <alignment horizontal="right"/>
    </xf>
    <xf numFmtId="0" fontId="18" fillId="0" borderId="10" xfId="0" applyFont="1" applyBorder="1" applyAlignment="1">
      <alignment horizontal="left"/>
    </xf>
    <xf numFmtId="0" fontId="18" fillId="0" borderId="0" xfId="0" applyFont="1" applyAlignment="1">
      <alignment horizontal="center" wrapText="1"/>
    </xf>
    <xf numFmtId="0" fontId="17" fillId="0" borderId="10" xfId="0" applyFont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34" fillId="33" borderId="10" xfId="0" applyFont="1" applyFill="1" applyBorder="1" applyAlignment="1">
      <alignment horizont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AD159"/>
  <sheetViews>
    <sheetView view="pageBreakPreview" zoomScale="75" zoomScaleNormal="75" zoomScaleSheetLayoutView="75" zoomScalePageLayoutView="0" workbookViewId="0" topLeftCell="E1">
      <pane xSplit="6" ySplit="12" topLeftCell="K13" activePane="bottomRight" state="frozen"/>
      <selection pane="topLeft" activeCell="E1" sqref="E1"/>
      <selection pane="topRight" activeCell="K1" sqref="K1"/>
      <selection pane="bottomLeft" activeCell="E11" sqref="E11"/>
      <selection pane="bottomRight" activeCell="J7" sqref="J7"/>
    </sheetView>
  </sheetViews>
  <sheetFormatPr defaultColWidth="9.140625" defaultRowHeight="12.75"/>
  <cols>
    <col min="1" max="1" width="2.140625" style="3" hidden="1" customWidth="1"/>
    <col min="2" max="2" width="3.00390625" style="46" hidden="1" customWidth="1"/>
    <col min="3" max="3" width="0.42578125" style="47" hidden="1" customWidth="1"/>
    <col min="4" max="4" width="1.1484375" style="48" hidden="1" customWidth="1"/>
    <col min="5" max="5" width="25.00390625" style="47" customWidth="1"/>
    <col min="6" max="6" width="30.8515625" style="3" customWidth="1"/>
    <col min="7" max="7" width="7.57421875" style="3" customWidth="1"/>
    <col min="11" max="11" width="5.8515625" style="0" customWidth="1"/>
    <col min="12" max="12" width="4.421875" style="0" customWidth="1"/>
    <col min="13" max="13" width="13.421875" style="0" hidden="1" customWidth="1"/>
    <col min="14" max="14" width="18.28125" style="0" hidden="1" customWidth="1"/>
    <col min="15" max="16" width="17.00390625" style="0" hidden="1" customWidth="1"/>
    <col min="17" max="17" width="11.421875" style="0" hidden="1" customWidth="1"/>
    <col min="18" max="19" width="15.57421875" style="0" hidden="1" customWidth="1"/>
    <col min="20" max="22" width="15.57421875" style="0" customWidth="1"/>
    <col min="23" max="24" width="15.57421875" style="0" hidden="1" customWidth="1"/>
    <col min="25" max="25" width="14.140625" style="0" hidden="1" customWidth="1"/>
    <col min="26" max="26" width="14.28125" style="0" hidden="1" customWidth="1"/>
    <col min="27" max="27" width="17.57421875" style="5" customWidth="1"/>
    <col min="28" max="28" width="13.8515625" style="0" customWidth="1"/>
  </cols>
  <sheetData>
    <row r="1" ht="12.75">
      <c r="T1" s="25" t="s">
        <v>1167</v>
      </c>
    </row>
    <row r="2" ht="12.75">
      <c r="T2" s="25" t="s">
        <v>142</v>
      </c>
    </row>
    <row r="3" spans="1:20" ht="12.75">
      <c r="A3" s="374"/>
      <c r="C3" s="375"/>
      <c r="D3" s="375"/>
      <c r="E3" s="375"/>
      <c r="M3" t="s">
        <v>685</v>
      </c>
      <c r="T3" s="25" t="s">
        <v>466</v>
      </c>
    </row>
    <row r="4" spans="1:20" ht="12.75">
      <c r="A4" s="374"/>
      <c r="C4" s="375"/>
      <c r="D4" s="375"/>
      <c r="E4" s="375"/>
      <c r="M4" t="s">
        <v>465</v>
      </c>
      <c r="T4" s="25" t="s">
        <v>467</v>
      </c>
    </row>
    <row r="5" spans="1:20" ht="12.75">
      <c r="A5" s="374"/>
      <c r="C5" s="375"/>
      <c r="D5" s="375"/>
      <c r="E5" s="375"/>
      <c r="M5" t="s">
        <v>466</v>
      </c>
      <c r="T5" s="25" t="s">
        <v>1168</v>
      </c>
    </row>
    <row r="6" spans="1:13" ht="12.75">
      <c r="A6" s="374"/>
      <c r="C6" s="375"/>
      <c r="D6" s="375"/>
      <c r="E6" s="375"/>
      <c r="M6" t="s">
        <v>467</v>
      </c>
    </row>
    <row r="7" spans="1:13" ht="12.75">
      <c r="A7" s="374"/>
      <c r="C7" s="375"/>
      <c r="D7" s="375"/>
      <c r="E7" s="375"/>
      <c r="M7" t="s">
        <v>510</v>
      </c>
    </row>
    <row r="8" spans="1:5" ht="12.75">
      <c r="A8" s="374"/>
      <c r="C8" s="375"/>
      <c r="D8" s="375"/>
      <c r="E8" s="375"/>
    </row>
    <row r="9" spans="1:5" ht="15.75">
      <c r="A9" s="374"/>
      <c r="C9" s="375"/>
      <c r="D9" s="375"/>
      <c r="E9" s="463" t="s">
        <v>39</v>
      </c>
    </row>
    <row r="10" spans="1:14" ht="12.75">
      <c r="A10" s="374"/>
      <c r="C10" s="375"/>
      <c r="D10" s="375"/>
      <c r="E10" s="375"/>
      <c r="N10">
        <v>80.2</v>
      </c>
    </row>
    <row r="11" spans="1:27" ht="36.75" customHeight="1">
      <c r="A11" s="531" t="s">
        <v>827</v>
      </c>
      <c r="B11" s="531"/>
      <c r="C11" s="531"/>
      <c r="D11" s="531"/>
      <c r="E11" s="531"/>
      <c r="F11" s="531"/>
      <c r="G11" s="531" t="s">
        <v>709</v>
      </c>
      <c r="H11" s="531" t="s">
        <v>414</v>
      </c>
      <c r="I11" s="531"/>
      <c r="J11" s="531"/>
      <c r="K11" s="531"/>
      <c r="L11" s="531"/>
      <c r="M11" s="531" t="s">
        <v>410</v>
      </c>
      <c r="N11" s="531" t="s">
        <v>448</v>
      </c>
      <c r="O11" s="531" t="s">
        <v>226</v>
      </c>
      <c r="P11" s="531" t="s">
        <v>234</v>
      </c>
      <c r="Q11" s="531" t="s">
        <v>352</v>
      </c>
      <c r="R11" s="531" t="s">
        <v>353</v>
      </c>
      <c r="S11" s="533" t="s">
        <v>40</v>
      </c>
      <c r="T11" s="533" t="s">
        <v>884</v>
      </c>
      <c r="U11" s="531" t="s">
        <v>41</v>
      </c>
      <c r="V11" s="531" t="s">
        <v>42</v>
      </c>
      <c r="W11" s="534" t="s">
        <v>43</v>
      </c>
      <c r="X11" s="376" t="s">
        <v>44</v>
      </c>
      <c r="Y11" s="531" t="s">
        <v>40</v>
      </c>
      <c r="Z11" s="531" t="s">
        <v>41</v>
      </c>
      <c r="AA11" s="532"/>
    </row>
    <row r="12" spans="1:27" s="378" customFormat="1" ht="29.25" customHeight="1">
      <c r="A12" s="531"/>
      <c r="B12" s="531"/>
      <c r="C12" s="531"/>
      <c r="D12" s="531"/>
      <c r="E12" s="531"/>
      <c r="F12" s="531"/>
      <c r="G12" s="531"/>
      <c r="H12" s="531" t="s">
        <v>710</v>
      </c>
      <c r="I12" s="531"/>
      <c r="J12" s="531"/>
      <c r="K12" s="531" t="s">
        <v>711</v>
      </c>
      <c r="L12" s="531"/>
      <c r="M12" s="531"/>
      <c r="N12" s="531"/>
      <c r="O12" s="531"/>
      <c r="P12" s="531"/>
      <c r="Q12" s="531"/>
      <c r="R12" s="531"/>
      <c r="S12" s="533"/>
      <c r="T12" s="533"/>
      <c r="U12" s="531"/>
      <c r="V12" s="531"/>
      <c r="W12" s="535"/>
      <c r="X12" s="377"/>
      <c r="Y12" s="531"/>
      <c r="Z12" s="531"/>
      <c r="AA12" s="532"/>
    </row>
    <row r="13" spans="1:27" s="2" customFormat="1" ht="12.75">
      <c r="A13" s="536" t="s">
        <v>712</v>
      </c>
      <c r="B13" s="536"/>
      <c r="C13" s="536"/>
      <c r="D13" s="536"/>
      <c r="E13" s="536"/>
      <c r="F13" s="536"/>
      <c r="G13" s="536"/>
      <c r="H13" s="537" t="s">
        <v>713</v>
      </c>
      <c r="I13" s="537"/>
      <c r="J13" s="537"/>
      <c r="K13" s="537"/>
      <c r="L13" s="537"/>
      <c r="M13" s="453" t="e">
        <f>M14</f>
        <v>#REF!</v>
      </c>
      <c r="N13" s="453">
        <f>N14</f>
        <v>0</v>
      </c>
      <c r="O13" s="453" t="e">
        <f>O14</f>
        <v>#REF!</v>
      </c>
      <c r="P13" s="453" t="e">
        <f aca="true" t="shared" si="0" ref="P13:P61">N13-M13</f>
        <v>#REF!</v>
      </c>
      <c r="Q13" s="453" t="e">
        <f aca="true" t="shared" si="1" ref="Q13:V13">Q14</f>
        <v>#REF!</v>
      </c>
      <c r="R13" s="453" t="e">
        <f t="shared" si="1"/>
        <v>#REF!</v>
      </c>
      <c r="S13" s="453">
        <f t="shared" si="1"/>
        <v>140429</v>
      </c>
      <c r="T13" s="453">
        <f t="shared" si="1"/>
        <v>140429</v>
      </c>
      <c r="U13" s="453">
        <f t="shared" si="1"/>
        <v>155068</v>
      </c>
      <c r="V13" s="453">
        <f t="shared" si="1"/>
        <v>179659</v>
      </c>
      <c r="W13" s="379" t="e">
        <f aca="true" t="shared" si="2" ref="W13:W26">S13/N13</f>
        <v>#DIV/0!</v>
      </c>
      <c r="X13" s="380">
        <f aca="true" t="shared" si="3" ref="X13:X76">S13-N13</f>
        <v>140429</v>
      </c>
      <c r="Y13" s="54" t="e">
        <f>Y14</f>
        <v>#REF!</v>
      </c>
      <c r="Z13" s="54" t="e">
        <f>Z14</f>
        <v>#REF!</v>
      </c>
      <c r="AA13" s="209"/>
    </row>
    <row r="14" spans="1:27" s="12" customFormat="1" ht="31.5" customHeight="1">
      <c r="A14" s="370"/>
      <c r="B14" s="538" t="s">
        <v>688</v>
      </c>
      <c r="C14" s="538"/>
      <c r="D14" s="538"/>
      <c r="E14" s="538"/>
      <c r="F14" s="538"/>
      <c r="G14" s="538"/>
      <c r="H14" s="539" t="s">
        <v>714</v>
      </c>
      <c r="I14" s="539"/>
      <c r="J14" s="539"/>
      <c r="K14" s="539"/>
      <c r="L14" s="539"/>
      <c r="M14" s="381" t="e">
        <f>M15+M16+M17+#REF!</f>
        <v>#REF!</v>
      </c>
      <c r="N14" s="381"/>
      <c r="O14" s="381" t="e">
        <f>O15+O16+O17+#REF!</f>
        <v>#REF!</v>
      </c>
      <c r="P14" s="381" t="e">
        <f>P15+P16+P17+#REF!</f>
        <v>#REF!</v>
      </c>
      <c r="Q14" s="381" t="e">
        <f>Q15+Q16+Q17+#REF!</f>
        <v>#REF!</v>
      </c>
      <c r="R14" s="382" t="e">
        <f>Q14/P14</f>
        <v>#REF!</v>
      </c>
      <c r="S14" s="383">
        <f>S15+S16+S17</f>
        <v>140429</v>
      </c>
      <c r="T14" s="383">
        <f>T15+T16+T17</f>
        <v>140429</v>
      </c>
      <c r="U14" s="383">
        <f>U15+U16+U17</f>
        <v>155068</v>
      </c>
      <c r="V14" s="383">
        <f>V15+V16+V17</f>
        <v>179659</v>
      </c>
      <c r="W14" s="384" t="e">
        <f t="shared" si="2"/>
        <v>#DIV/0!</v>
      </c>
      <c r="X14" s="380">
        <f t="shared" si="3"/>
        <v>140429</v>
      </c>
      <c r="Y14" s="41" t="e">
        <f>Y15</f>
        <v>#REF!</v>
      </c>
      <c r="Z14" s="385" t="e">
        <f>Y14*1.2</f>
        <v>#REF!</v>
      </c>
      <c r="AA14" s="210"/>
    </row>
    <row r="15" spans="1:27" s="8" customFormat="1" ht="71.25" customHeight="1">
      <c r="A15" s="367"/>
      <c r="B15" s="367"/>
      <c r="C15" s="386" t="s">
        <v>45</v>
      </c>
      <c r="D15" s="387"/>
      <c r="E15" s="540" t="s">
        <v>45</v>
      </c>
      <c r="F15" s="541"/>
      <c r="G15" s="367"/>
      <c r="H15" s="529">
        <v>10102010010000</v>
      </c>
      <c r="I15" s="529"/>
      <c r="J15" s="529"/>
      <c r="K15" s="542">
        <v>110</v>
      </c>
      <c r="L15" s="542"/>
      <c r="M15" s="388">
        <v>75357</v>
      </c>
      <c r="N15" s="388"/>
      <c r="O15" s="388">
        <v>83221</v>
      </c>
      <c r="P15" s="388">
        <v>126801</v>
      </c>
      <c r="Q15" s="388">
        <v>137829</v>
      </c>
      <c r="R15" s="382">
        <f>Q15/P15</f>
        <v>1.0869709229422482</v>
      </c>
      <c r="S15" s="389">
        <v>137829</v>
      </c>
      <c r="T15" s="389">
        <v>137829</v>
      </c>
      <c r="U15" s="390">
        <v>152208</v>
      </c>
      <c r="V15" s="42">
        <v>176513</v>
      </c>
      <c r="W15" s="384" t="e">
        <f t="shared" si="2"/>
        <v>#DIV/0!</v>
      </c>
      <c r="X15" s="391">
        <f t="shared" si="3"/>
        <v>137829</v>
      </c>
      <c r="Y15" s="42" t="e">
        <f>Y16+Y17+#REF!+#REF!+#REF!</f>
        <v>#REF!</v>
      </c>
      <c r="Z15" s="385" t="e">
        <f>Y15*1.2</f>
        <v>#REF!</v>
      </c>
      <c r="AA15" s="211"/>
    </row>
    <row r="16" spans="1:26" ht="89.25" customHeight="1">
      <c r="A16" s="368"/>
      <c r="B16" s="368"/>
      <c r="C16" s="368"/>
      <c r="D16" s="368"/>
      <c r="E16" s="527" t="s">
        <v>46</v>
      </c>
      <c r="F16" s="528"/>
      <c r="G16" s="369" t="s">
        <v>715</v>
      </c>
      <c r="H16" s="529">
        <v>10102020010000</v>
      </c>
      <c r="I16" s="529"/>
      <c r="J16" s="529"/>
      <c r="K16" s="530" t="s">
        <v>716</v>
      </c>
      <c r="L16" s="530"/>
      <c r="M16" s="392">
        <v>450</v>
      </c>
      <c r="N16" s="392"/>
      <c r="O16" s="392">
        <v>453</v>
      </c>
      <c r="P16" s="393">
        <v>1746</v>
      </c>
      <c r="Q16" s="394">
        <v>1900</v>
      </c>
      <c r="R16" s="382">
        <f>Q16/P16</f>
        <v>1.088201603665521</v>
      </c>
      <c r="S16" s="395">
        <v>1900</v>
      </c>
      <c r="T16" s="395">
        <v>1900</v>
      </c>
      <c r="U16" s="396">
        <v>1900</v>
      </c>
      <c r="V16" s="33">
        <v>2090</v>
      </c>
      <c r="W16" s="384" t="e">
        <f t="shared" si="2"/>
        <v>#DIV/0!</v>
      </c>
      <c r="X16" s="391">
        <f t="shared" si="3"/>
        <v>1900</v>
      </c>
      <c r="Y16" s="33">
        <v>114802</v>
      </c>
      <c r="Z16" s="385">
        <f>Y16*1.2</f>
        <v>137762.4</v>
      </c>
    </row>
    <row r="17" spans="1:26" ht="78.75" customHeight="1">
      <c r="A17" s="368"/>
      <c r="B17" s="368"/>
      <c r="C17" s="368"/>
      <c r="D17" s="368"/>
      <c r="E17" s="527" t="s">
        <v>47</v>
      </c>
      <c r="F17" s="528"/>
      <c r="G17" s="369" t="s">
        <v>715</v>
      </c>
      <c r="H17" s="529">
        <v>10102030010000</v>
      </c>
      <c r="I17" s="529"/>
      <c r="J17" s="529"/>
      <c r="K17" s="530" t="s">
        <v>716</v>
      </c>
      <c r="L17" s="530"/>
      <c r="M17" s="392">
        <v>514</v>
      </c>
      <c r="N17" s="392"/>
      <c r="O17" s="392">
        <v>373</v>
      </c>
      <c r="P17" s="394">
        <v>626</v>
      </c>
      <c r="Q17" s="394">
        <v>700</v>
      </c>
      <c r="R17" s="382">
        <f>Q17/P17</f>
        <v>1.1182108626198084</v>
      </c>
      <c r="S17" s="395">
        <v>700</v>
      </c>
      <c r="T17" s="395">
        <v>700</v>
      </c>
      <c r="U17" s="396">
        <v>960</v>
      </c>
      <c r="V17" s="33">
        <v>1056</v>
      </c>
      <c r="W17" s="384" t="e">
        <f t="shared" si="2"/>
        <v>#DIV/0!</v>
      </c>
      <c r="X17" s="391">
        <f t="shared" si="3"/>
        <v>700</v>
      </c>
      <c r="Y17" s="33">
        <v>350</v>
      </c>
      <c r="Z17" s="385">
        <f>Y17*1.2</f>
        <v>420</v>
      </c>
    </row>
    <row r="18" spans="1:27" s="2" customFormat="1" ht="12.75">
      <c r="A18" s="536" t="s">
        <v>717</v>
      </c>
      <c r="B18" s="536"/>
      <c r="C18" s="536"/>
      <c r="D18" s="536"/>
      <c r="E18" s="536"/>
      <c r="F18" s="536"/>
      <c r="G18" s="536"/>
      <c r="H18" s="537" t="s">
        <v>718</v>
      </c>
      <c r="I18" s="537"/>
      <c r="J18" s="537"/>
      <c r="K18" s="537"/>
      <c r="L18" s="537"/>
      <c r="M18" s="453">
        <f>M19+M22+M23</f>
        <v>16106</v>
      </c>
      <c r="N18" s="453">
        <f>N19+N22+N23</f>
        <v>15450</v>
      </c>
      <c r="O18" s="453">
        <f>O19+O22+O23</f>
        <v>6910</v>
      </c>
      <c r="P18" s="453">
        <f t="shared" si="0"/>
        <v>-656</v>
      </c>
      <c r="Q18" s="453">
        <f aca="true" t="shared" si="4" ref="Q18:V18">Q19+Q22+Q23</f>
        <v>17614</v>
      </c>
      <c r="R18" s="453">
        <f t="shared" si="4"/>
        <v>18868</v>
      </c>
      <c r="S18" s="453">
        <f t="shared" si="4"/>
        <v>8200</v>
      </c>
      <c r="T18" s="453">
        <f t="shared" si="4"/>
        <v>8200</v>
      </c>
      <c r="U18" s="453">
        <f t="shared" si="4"/>
        <v>8820</v>
      </c>
      <c r="V18" s="453">
        <f t="shared" si="4"/>
        <v>9702</v>
      </c>
      <c r="W18" s="379">
        <f t="shared" si="2"/>
        <v>0.5307443365695793</v>
      </c>
      <c r="X18" s="380">
        <f t="shared" si="3"/>
        <v>-7250</v>
      </c>
      <c r="Y18" s="54">
        <f>Y19+Y22+Y23</f>
        <v>8200</v>
      </c>
      <c r="Z18" s="380">
        <f>Z19+Z22+Z23</f>
        <v>8640</v>
      </c>
      <c r="AA18" s="209"/>
    </row>
    <row r="19" spans="1:27" s="12" customFormat="1" ht="30.75" customHeight="1" hidden="1">
      <c r="A19" s="370"/>
      <c r="B19" s="543" t="s">
        <v>719</v>
      </c>
      <c r="C19" s="543"/>
      <c r="D19" s="543"/>
      <c r="E19" s="543"/>
      <c r="F19" s="543"/>
      <c r="G19" s="543"/>
      <c r="H19" s="544" t="s">
        <v>720</v>
      </c>
      <c r="I19" s="544"/>
      <c r="J19" s="544"/>
      <c r="K19" s="544"/>
      <c r="L19" s="544"/>
      <c r="M19" s="41">
        <v>9256</v>
      </c>
      <c r="N19" s="41">
        <f>N20+N21</f>
        <v>8600</v>
      </c>
      <c r="O19" s="41">
        <f>O20+O21</f>
        <v>3702</v>
      </c>
      <c r="P19" s="61">
        <f t="shared" si="0"/>
        <v>-656</v>
      </c>
      <c r="Q19" s="41">
        <f>Q20+Q21</f>
        <v>10069</v>
      </c>
      <c r="R19" s="41">
        <f>R20+R21</f>
        <v>10568</v>
      </c>
      <c r="S19" s="41"/>
      <c r="T19" s="41"/>
      <c r="U19" s="41"/>
      <c r="V19" s="41"/>
      <c r="W19" s="384">
        <f t="shared" si="2"/>
        <v>0</v>
      </c>
      <c r="X19" s="391">
        <f t="shared" si="3"/>
        <v>-8600</v>
      </c>
      <c r="Y19" s="41"/>
      <c r="Z19" s="385"/>
      <c r="AA19" s="210"/>
    </row>
    <row r="20" spans="1:26" ht="27" customHeight="1" hidden="1">
      <c r="A20" s="368"/>
      <c r="B20" s="368"/>
      <c r="C20" s="368"/>
      <c r="D20" s="368"/>
      <c r="E20" s="527" t="s">
        <v>721</v>
      </c>
      <c r="F20" s="528"/>
      <c r="G20" s="369" t="s">
        <v>715</v>
      </c>
      <c r="H20" s="545" t="s">
        <v>722</v>
      </c>
      <c r="I20" s="545"/>
      <c r="J20" s="545"/>
      <c r="K20" s="545" t="s">
        <v>716</v>
      </c>
      <c r="L20" s="545"/>
      <c r="M20" s="44">
        <v>5440</v>
      </c>
      <c r="N20" s="44">
        <v>5440</v>
      </c>
      <c r="O20" s="44">
        <v>3253</v>
      </c>
      <c r="P20" s="61">
        <f t="shared" si="0"/>
        <v>0</v>
      </c>
      <c r="Q20" s="44">
        <v>6149</v>
      </c>
      <c r="R20" s="44">
        <v>6408</v>
      </c>
      <c r="S20" s="33">
        <v>0</v>
      </c>
      <c r="T20" s="33">
        <v>0</v>
      </c>
      <c r="U20" s="33">
        <v>0</v>
      </c>
      <c r="V20" s="33">
        <v>0</v>
      </c>
      <c r="W20" s="384">
        <f t="shared" si="2"/>
        <v>0</v>
      </c>
      <c r="X20" s="391">
        <f t="shared" si="3"/>
        <v>-5440</v>
      </c>
      <c r="Y20" s="33"/>
      <c r="Z20" s="385"/>
    </row>
    <row r="21" spans="1:26" ht="40.5" customHeight="1" hidden="1">
      <c r="A21" s="368"/>
      <c r="B21" s="368"/>
      <c r="C21" s="368"/>
      <c r="D21" s="368"/>
      <c r="E21" s="527" t="s">
        <v>723</v>
      </c>
      <c r="F21" s="528"/>
      <c r="G21" s="369" t="s">
        <v>715</v>
      </c>
      <c r="H21" s="545" t="s">
        <v>724</v>
      </c>
      <c r="I21" s="545"/>
      <c r="J21" s="545"/>
      <c r="K21" s="545" t="s">
        <v>716</v>
      </c>
      <c r="L21" s="545"/>
      <c r="M21" s="44">
        <v>3816</v>
      </c>
      <c r="N21" s="44">
        <v>3160</v>
      </c>
      <c r="O21" s="44">
        <v>449</v>
      </c>
      <c r="P21" s="61">
        <f t="shared" si="0"/>
        <v>-656</v>
      </c>
      <c r="Q21" s="44">
        <v>3920</v>
      </c>
      <c r="R21" s="44">
        <v>4160</v>
      </c>
      <c r="S21" s="33">
        <v>0</v>
      </c>
      <c r="T21" s="33">
        <v>0</v>
      </c>
      <c r="U21" s="33">
        <v>0</v>
      </c>
      <c r="V21" s="33">
        <v>0</v>
      </c>
      <c r="W21" s="384">
        <f t="shared" si="2"/>
        <v>0</v>
      </c>
      <c r="X21" s="391">
        <f t="shared" si="3"/>
        <v>-3160</v>
      </c>
      <c r="Y21" s="33"/>
      <c r="Z21" s="385"/>
    </row>
    <row r="22" spans="1:26" ht="39.75" customHeight="1">
      <c r="A22" s="368"/>
      <c r="B22" s="368"/>
      <c r="C22" s="368"/>
      <c r="D22" s="368"/>
      <c r="E22" s="527" t="s">
        <v>689</v>
      </c>
      <c r="F22" s="528"/>
      <c r="G22" s="369" t="s">
        <v>715</v>
      </c>
      <c r="H22" s="545" t="s">
        <v>725</v>
      </c>
      <c r="I22" s="545"/>
      <c r="J22" s="545"/>
      <c r="K22" s="545" t="s">
        <v>716</v>
      </c>
      <c r="L22" s="545"/>
      <c r="M22" s="44">
        <v>5800</v>
      </c>
      <c r="N22" s="44">
        <v>5800</v>
      </c>
      <c r="O22" s="44">
        <v>2657</v>
      </c>
      <c r="P22" s="61">
        <f t="shared" si="0"/>
        <v>0</v>
      </c>
      <c r="Q22" s="44">
        <v>6400</v>
      </c>
      <c r="R22" s="44">
        <v>7040</v>
      </c>
      <c r="S22" s="33">
        <v>7000</v>
      </c>
      <c r="T22" s="33">
        <v>7000</v>
      </c>
      <c r="U22" s="33">
        <v>7500</v>
      </c>
      <c r="V22" s="33">
        <v>8250</v>
      </c>
      <c r="W22" s="384">
        <f t="shared" si="2"/>
        <v>1.206896551724138</v>
      </c>
      <c r="X22" s="391">
        <f t="shared" si="3"/>
        <v>1200</v>
      </c>
      <c r="Y22" s="33">
        <v>7000</v>
      </c>
      <c r="Z22" s="385">
        <v>7200</v>
      </c>
    </row>
    <row r="23" spans="1:26" ht="24.75" customHeight="1">
      <c r="A23" s="368"/>
      <c r="B23" s="368"/>
      <c r="C23" s="368"/>
      <c r="D23" s="368"/>
      <c r="E23" s="527" t="s">
        <v>687</v>
      </c>
      <c r="F23" s="528"/>
      <c r="G23" s="369" t="s">
        <v>715</v>
      </c>
      <c r="H23" s="545" t="s">
        <v>726</v>
      </c>
      <c r="I23" s="545"/>
      <c r="J23" s="545"/>
      <c r="K23" s="545" t="s">
        <v>716</v>
      </c>
      <c r="L23" s="545"/>
      <c r="M23" s="44">
        <v>1050</v>
      </c>
      <c r="N23" s="44">
        <v>1050</v>
      </c>
      <c r="O23" s="44">
        <v>551</v>
      </c>
      <c r="P23" s="61">
        <f t="shared" si="0"/>
        <v>0</v>
      </c>
      <c r="Q23" s="44">
        <v>1145</v>
      </c>
      <c r="R23" s="44">
        <v>1260</v>
      </c>
      <c r="S23" s="33">
        <v>1200</v>
      </c>
      <c r="T23" s="33">
        <v>1200</v>
      </c>
      <c r="U23" s="33">
        <v>1320</v>
      </c>
      <c r="V23" s="33">
        <v>1452</v>
      </c>
      <c r="W23" s="384">
        <f t="shared" si="2"/>
        <v>1.1428571428571428</v>
      </c>
      <c r="X23" s="391">
        <f t="shared" si="3"/>
        <v>150</v>
      </c>
      <c r="Y23" s="33">
        <v>1200</v>
      </c>
      <c r="Z23" s="385">
        <f aca="true" t="shared" si="5" ref="Z23:Z37">Y23*1.2</f>
        <v>1440</v>
      </c>
    </row>
    <row r="24" spans="1:27" s="2" customFormat="1" ht="25.5" customHeight="1">
      <c r="A24" s="536" t="s">
        <v>727</v>
      </c>
      <c r="B24" s="536"/>
      <c r="C24" s="536"/>
      <c r="D24" s="536"/>
      <c r="E24" s="536"/>
      <c r="F24" s="536"/>
      <c r="G24" s="536"/>
      <c r="H24" s="537" t="s">
        <v>728</v>
      </c>
      <c r="I24" s="537"/>
      <c r="J24" s="537"/>
      <c r="K24" s="537"/>
      <c r="L24" s="537"/>
      <c r="M24" s="453" t="e">
        <f>M25+#REF!</f>
        <v>#REF!</v>
      </c>
      <c r="N24" s="453" t="e">
        <f>N25+#REF!</f>
        <v>#REF!</v>
      </c>
      <c r="O24" s="453" t="e">
        <f>O25+#REF!</f>
        <v>#REF!</v>
      </c>
      <c r="P24" s="453" t="e">
        <f t="shared" si="0"/>
        <v>#REF!</v>
      </c>
      <c r="Q24" s="453" t="e">
        <f>Q25+#REF!</f>
        <v>#REF!</v>
      </c>
      <c r="R24" s="453" t="e">
        <f>R25+#REF!</f>
        <v>#REF!</v>
      </c>
      <c r="S24" s="453">
        <f>S25</f>
        <v>1900</v>
      </c>
      <c r="T24" s="453">
        <f>T25</f>
        <v>1700</v>
      </c>
      <c r="U24" s="453">
        <f>U25</f>
        <v>1740</v>
      </c>
      <c r="V24" s="453">
        <f>V25</f>
        <v>1936</v>
      </c>
      <c r="W24" s="379" t="e">
        <f t="shared" si="2"/>
        <v>#REF!</v>
      </c>
      <c r="X24" s="380" t="e">
        <f t="shared" si="3"/>
        <v>#REF!</v>
      </c>
      <c r="Y24" s="54" t="e">
        <f>Y25+#REF!</f>
        <v>#REF!</v>
      </c>
      <c r="Z24" s="385" t="e">
        <f t="shared" si="5"/>
        <v>#REF!</v>
      </c>
      <c r="AA24" s="209"/>
    </row>
    <row r="25" spans="1:27" s="12" customFormat="1" ht="31.5" customHeight="1">
      <c r="A25" s="370"/>
      <c r="B25" s="546" t="s">
        <v>377</v>
      </c>
      <c r="C25" s="546"/>
      <c r="D25" s="546"/>
      <c r="E25" s="546"/>
      <c r="F25" s="546"/>
      <c r="G25" s="546"/>
      <c r="H25" s="544" t="s">
        <v>729</v>
      </c>
      <c r="I25" s="544"/>
      <c r="J25" s="544"/>
      <c r="K25" s="544">
        <v>110</v>
      </c>
      <c r="L25" s="544"/>
      <c r="M25" s="41">
        <f>M26</f>
        <v>1900</v>
      </c>
      <c r="N25" s="41">
        <f>N26</f>
        <v>1600</v>
      </c>
      <c r="O25" s="41">
        <f>O26</f>
        <v>639</v>
      </c>
      <c r="P25" s="61">
        <f t="shared" si="0"/>
        <v>-300</v>
      </c>
      <c r="Q25" s="41">
        <f>Q26</f>
        <v>2100</v>
      </c>
      <c r="R25" s="41">
        <f>R26</f>
        <v>2400</v>
      </c>
      <c r="S25" s="41">
        <f>S26</f>
        <v>1900</v>
      </c>
      <c r="T25" s="41">
        <f>T26</f>
        <v>1700</v>
      </c>
      <c r="U25" s="41">
        <f aca="true" t="shared" si="6" ref="U25:Z25">U26</f>
        <v>1740</v>
      </c>
      <c r="V25" s="41">
        <f t="shared" si="6"/>
        <v>1936</v>
      </c>
      <c r="W25" s="41">
        <f t="shared" si="6"/>
        <v>1.1875</v>
      </c>
      <c r="X25" s="41">
        <f t="shared" si="6"/>
        <v>300</v>
      </c>
      <c r="Y25" s="41">
        <f t="shared" si="6"/>
        <v>1800</v>
      </c>
      <c r="Z25" s="41">
        <f t="shared" si="6"/>
        <v>2160</v>
      </c>
      <c r="AA25" s="210"/>
    </row>
    <row r="26" spans="1:26" ht="41.25" customHeight="1">
      <c r="A26" s="368"/>
      <c r="B26" s="368"/>
      <c r="C26" s="368"/>
      <c r="D26" s="368"/>
      <c r="E26" s="527" t="s">
        <v>730</v>
      </c>
      <c r="F26" s="528"/>
      <c r="G26" s="369" t="s">
        <v>715</v>
      </c>
      <c r="H26" s="545" t="s">
        <v>731</v>
      </c>
      <c r="I26" s="545"/>
      <c r="J26" s="545"/>
      <c r="K26" s="545" t="s">
        <v>716</v>
      </c>
      <c r="L26" s="545"/>
      <c r="M26" s="44">
        <v>1900</v>
      </c>
      <c r="N26" s="44">
        <v>1600</v>
      </c>
      <c r="O26" s="44">
        <v>639</v>
      </c>
      <c r="P26" s="61">
        <f t="shared" si="0"/>
        <v>-300</v>
      </c>
      <c r="Q26" s="44">
        <v>2100</v>
      </c>
      <c r="R26" s="44">
        <v>2400</v>
      </c>
      <c r="S26" s="61">
        <v>1900</v>
      </c>
      <c r="T26" s="61">
        <v>1700</v>
      </c>
      <c r="U26" s="61">
        <v>1740</v>
      </c>
      <c r="V26" s="61">
        <v>1936</v>
      </c>
      <c r="W26" s="384">
        <f t="shared" si="2"/>
        <v>1.1875</v>
      </c>
      <c r="X26" s="391">
        <f t="shared" si="3"/>
        <v>300</v>
      </c>
      <c r="Y26" s="61">
        <v>1800</v>
      </c>
      <c r="Z26" s="385">
        <f t="shared" si="5"/>
        <v>2160</v>
      </c>
    </row>
    <row r="27" spans="1:26" ht="22.5" customHeight="1" hidden="1">
      <c r="A27" s="368"/>
      <c r="B27" s="368"/>
      <c r="C27" s="368"/>
      <c r="D27" s="368"/>
      <c r="E27" s="547" t="s">
        <v>227</v>
      </c>
      <c r="F27" s="548"/>
      <c r="G27" s="372"/>
      <c r="H27" s="549">
        <v>10900000000000</v>
      </c>
      <c r="I27" s="549"/>
      <c r="J27" s="549"/>
      <c r="K27" s="57"/>
      <c r="L27" s="57"/>
      <c r="M27" s="58">
        <f>M28</f>
        <v>0</v>
      </c>
      <c r="N27" s="58">
        <f>N28</f>
        <v>0</v>
      </c>
      <c r="O27" s="58">
        <f>O28</f>
        <v>0.3</v>
      </c>
      <c r="P27" s="54">
        <f t="shared" si="0"/>
        <v>0</v>
      </c>
      <c r="Q27" s="58">
        <f>Q28</f>
        <v>0</v>
      </c>
      <c r="R27" s="58">
        <f>R28</f>
        <v>0</v>
      </c>
      <c r="S27" s="58">
        <f>S28</f>
        <v>0</v>
      </c>
      <c r="T27" s="58">
        <f>T28</f>
        <v>0</v>
      </c>
      <c r="U27" s="58"/>
      <c r="V27" s="58"/>
      <c r="W27" s="379"/>
      <c r="X27" s="380">
        <f t="shared" si="3"/>
        <v>0</v>
      </c>
      <c r="Y27" s="58">
        <f>Y28</f>
        <v>0</v>
      </c>
      <c r="Z27" s="397">
        <f t="shared" si="5"/>
        <v>0</v>
      </c>
    </row>
    <row r="28" spans="1:26" ht="20.25" customHeight="1" hidden="1">
      <c r="A28" s="368"/>
      <c r="B28" s="368"/>
      <c r="C28" s="368"/>
      <c r="D28" s="368"/>
      <c r="E28" s="550" t="s">
        <v>227</v>
      </c>
      <c r="F28" s="551"/>
      <c r="G28" s="373"/>
      <c r="H28" s="552">
        <v>10900000000000</v>
      </c>
      <c r="I28" s="552"/>
      <c r="J28" s="552"/>
      <c r="K28" s="59"/>
      <c r="L28" s="59"/>
      <c r="M28" s="60"/>
      <c r="N28" s="60"/>
      <c r="O28" s="60">
        <v>0.3</v>
      </c>
      <c r="P28" s="61">
        <f t="shared" si="0"/>
        <v>0</v>
      </c>
      <c r="Q28" s="60"/>
      <c r="R28" s="60"/>
      <c r="S28" s="33"/>
      <c r="T28" s="33"/>
      <c r="U28" s="33"/>
      <c r="V28" s="33"/>
      <c r="W28" s="384"/>
      <c r="X28" s="380">
        <f t="shared" si="3"/>
        <v>0</v>
      </c>
      <c r="Y28" s="33"/>
      <c r="Z28" s="385">
        <f t="shared" si="5"/>
        <v>0</v>
      </c>
    </row>
    <row r="29" spans="1:27" s="2" customFormat="1" ht="37.5" customHeight="1">
      <c r="A29" s="536" t="s">
        <v>733</v>
      </c>
      <c r="B29" s="536"/>
      <c r="C29" s="536"/>
      <c r="D29" s="536"/>
      <c r="E29" s="536"/>
      <c r="F29" s="536"/>
      <c r="G29" s="536"/>
      <c r="H29" s="537" t="s">
        <v>734</v>
      </c>
      <c r="I29" s="537"/>
      <c r="J29" s="537"/>
      <c r="K29" s="537"/>
      <c r="L29" s="537"/>
      <c r="M29" s="453" t="e">
        <f>M32+M33</f>
        <v>#REF!</v>
      </c>
      <c r="N29" s="453" t="e">
        <f>N32+N33</f>
        <v>#REF!</v>
      </c>
      <c r="O29" s="453" t="e">
        <f>O32+O33</f>
        <v>#REF!</v>
      </c>
      <c r="P29" s="453" t="e">
        <f t="shared" si="0"/>
        <v>#REF!</v>
      </c>
      <c r="Q29" s="453" t="e">
        <f>Q32+Q33</f>
        <v>#REF!</v>
      </c>
      <c r="R29" s="453" t="e">
        <f>R32+R33</f>
        <v>#REF!</v>
      </c>
      <c r="S29" s="453">
        <f>S30</f>
        <v>13169</v>
      </c>
      <c r="T29" s="453">
        <f>T30</f>
        <v>14063</v>
      </c>
      <c r="U29" s="453">
        <f>U30</f>
        <v>15049</v>
      </c>
      <c r="V29" s="453">
        <f>V30</f>
        <v>16154</v>
      </c>
      <c r="W29" s="379" t="e">
        <f aca="true" t="shared" si="7" ref="W29:W47">S29/N29</f>
        <v>#REF!</v>
      </c>
      <c r="X29" s="380" t="e">
        <f t="shared" si="3"/>
        <v>#REF!</v>
      </c>
      <c r="Y29" s="54" t="e">
        <f>Y32+Y33</f>
        <v>#REF!</v>
      </c>
      <c r="Z29" s="397" t="e">
        <f t="shared" si="5"/>
        <v>#REF!</v>
      </c>
      <c r="AA29" s="209"/>
    </row>
    <row r="30" spans="1:26" s="209" customFormat="1" ht="37.5" customHeight="1">
      <c r="A30" s="371"/>
      <c r="B30" s="371"/>
      <c r="C30" s="371"/>
      <c r="D30" s="371"/>
      <c r="E30" s="555" t="s">
        <v>48</v>
      </c>
      <c r="F30" s="556"/>
      <c r="G30" s="371">
        <v>300</v>
      </c>
      <c r="H30" s="557">
        <v>11105000000000</v>
      </c>
      <c r="I30" s="557"/>
      <c r="J30" s="557"/>
      <c r="K30" s="558">
        <v>120</v>
      </c>
      <c r="L30" s="559"/>
      <c r="M30" s="275"/>
      <c r="N30" s="275"/>
      <c r="O30" s="275"/>
      <c r="P30" s="275"/>
      <c r="Q30" s="275"/>
      <c r="R30" s="275"/>
      <c r="S30" s="275">
        <f>S31+S32+S33</f>
        <v>13169</v>
      </c>
      <c r="T30" s="275">
        <f>T31+T32+T33</f>
        <v>14063</v>
      </c>
      <c r="U30" s="275">
        <f>U31+U32+U33</f>
        <v>15049</v>
      </c>
      <c r="V30" s="275">
        <f>V31+V32+V33</f>
        <v>16154</v>
      </c>
      <c r="W30" s="398"/>
      <c r="X30" s="399"/>
      <c r="Y30" s="275"/>
      <c r="Z30" s="400"/>
    </row>
    <row r="31" spans="1:27" s="12" customFormat="1" ht="31.5" customHeight="1">
      <c r="A31" s="370"/>
      <c r="B31" s="543" t="s">
        <v>735</v>
      </c>
      <c r="C31" s="543"/>
      <c r="D31" s="543"/>
      <c r="E31" s="543"/>
      <c r="F31" s="543"/>
      <c r="G31" s="543"/>
      <c r="H31" s="557">
        <v>11105013100000</v>
      </c>
      <c r="I31" s="557"/>
      <c r="J31" s="557"/>
      <c r="K31" s="544"/>
      <c r="L31" s="544"/>
      <c r="M31" s="41" t="e">
        <f>M32+M33</f>
        <v>#REF!</v>
      </c>
      <c r="N31" s="41" t="e">
        <f>N32+N33</f>
        <v>#REF!</v>
      </c>
      <c r="O31" s="41" t="e">
        <f>O32+O33</f>
        <v>#REF!</v>
      </c>
      <c r="P31" s="61" t="e">
        <f t="shared" si="0"/>
        <v>#REF!</v>
      </c>
      <c r="Q31" s="41" t="e">
        <f>Q32+Q33</f>
        <v>#REF!</v>
      </c>
      <c r="R31" s="41" t="e">
        <f>R32+R33</f>
        <v>#REF!</v>
      </c>
      <c r="S31" s="41">
        <v>5506</v>
      </c>
      <c r="T31" s="41">
        <v>6200</v>
      </c>
      <c r="U31" s="41">
        <v>6400</v>
      </c>
      <c r="V31" s="41">
        <v>6662</v>
      </c>
      <c r="W31" s="384" t="e">
        <f t="shared" si="7"/>
        <v>#REF!</v>
      </c>
      <c r="X31" s="391" t="e">
        <f t="shared" si="3"/>
        <v>#REF!</v>
      </c>
      <c r="Y31" s="41" t="e">
        <f>Y32+Y33</f>
        <v>#REF!</v>
      </c>
      <c r="Z31" s="385" t="e">
        <f t="shared" si="5"/>
        <v>#REF!</v>
      </c>
      <c r="AA31" s="210"/>
    </row>
    <row r="32" spans="1:27" s="8" customFormat="1" ht="67.5" customHeight="1">
      <c r="A32" s="367"/>
      <c r="B32" s="367"/>
      <c r="C32" s="553" t="s">
        <v>145</v>
      </c>
      <c r="D32" s="553"/>
      <c r="E32" s="553"/>
      <c r="F32" s="553"/>
      <c r="G32" s="553"/>
      <c r="H32" s="560">
        <v>11105025050000</v>
      </c>
      <c r="I32" s="560"/>
      <c r="J32" s="560"/>
      <c r="K32" s="554">
        <v>120</v>
      </c>
      <c r="L32" s="554"/>
      <c r="M32" s="42" t="e">
        <f>#REF!</f>
        <v>#REF!</v>
      </c>
      <c r="N32" s="42" t="e">
        <f>#REF!</f>
        <v>#REF!</v>
      </c>
      <c r="O32" s="42" t="e">
        <f>#REF!</f>
        <v>#REF!</v>
      </c>
      <c r="P32" s="61" t="e">
        <f t="shared" si="0"/>
        <v>#REF!</v>
      </c>
      <c r="Q32" s="42" t="e">
        <f>#REF!</f>
        <v>#REF!</v>
      </c>
      <c r="R32" s="42" t="e">
        <f>#REF!</f>
        <v>#REF!</v>
      </c>
      <c r="S32" s="42">
        <v>7463</v>
      </c>
      <c r="T32" s="42">
        <v>7463</v>
      </c>
      <c r="U32" s="42">
        <v>8209</v>
      </c>
      <c r="V32" s="42">
        <v>9030</v>
      </c>
      <c r="W32" s="384" t="e">
        <f t="shared" si="7"/>
        <v>#REF!</v>
      </c>
      <c r="X32" s="391" t="e">
        <f t="shared" si="3"/>
        <v>#REF!</v>
      </c>
      <c r="Y32" s="42" t="e">
        <f>#REF!</f>
        <v>#REF!</v>
      </c>
      <c r="Z32" s="385" t="e">
        <f t="shared" si="5"/>
        <v>#REF!</v>
      </c>
      <c r="AA32" s="211"/>
    </row>
    <row r="33" spans="1:27" s="8" customFormat="1" ht="67.5" customHeight="1">
      <c r="A33" s="367"/>
      <c r="B33" s="367"/>
      <c r="C33" s="553" t="s">
        <v>346</v>
      </c>
      <c r="D33" s="553"/>
      <c r="E33" s="553"/>
      <c r="F33" s="553"/>
      <c r="G33" s="553"/>
      <c r="H33" s="554" t="s">
        <v>738</v>
      </c>
      <c r="I33" s="554"/>
      <c r="J33" s="554"/>
      <c r="K33" s="554"/>
      <c r="L33" s="554"/>
      <c r="M33" s="42">
        <f>M34</f>
        <v>40</v>
      </c>
      <c r="N33" s="42">
        <f>N34</f>
        <v>400</v>
      </c>
      <c r="O33" s="42">
        <f>O34</f>
        <v>357</v>
      </c>
      <c r="P33" s="61">
        <f t="shared" si="0"/>
        <v>360</v>
      </c>
      <c r="Q33" s="42">
        <f aca="true" t="shared" si="8" ref="Q33:V33">Q34</f>
        <v>60</v>
      </c>
      <c r="R33" s="42">
        <f t="shared" si="8"/>
        <v>80</v>
      </c>
      <c r="S33" s="42">
        <f t="shared" si="8"/>
        <v>200</v>
      </c>
      <c r="T33" s="42">
        <f t="shared" si="8"/>
        <v>400</v>
      </c>
      <c r="U33" s="42">
        <f t="shared" si="8"/>
        <v>440</v>
      </c>
      <c r="V33" s="42">
        <f t="shared" si="8"/>
        <v>462</v>
      </c>
      <c r="W33" s="384">
        <f t="shared" si="7"/>
        <v>0.5</v>
      </c>
      <c r="X33" s="391">
        <f t="shared" si="3"/>
        <v>-200</v>
      </c>
      <c r="Y33" s="42">
        <f>Y34</f>
        <v>91</v>
      </c>
      <c r="Z33" s="385">
        <f t="shared" si="5"/>
        <v>109.2</v>
      </c>
      <c r="AA33" s="211"/>
    </row>
    <row r="34" spans="1:26" ht="63.75" customHeight="1">
      <c r="A34" s="368"/>
      <c r="B34" s="368"/>
      <c r="C34" s="368"/>
      <c r="D34" s="368"/>
      <c r="E34" s="527" t="s">
        <v>627</v>
      </c>
      <c r="F34" s="528"/>
      <c r="G34" s="369" t="s">
        <v>479</v>
      </c>
      <c r="H34" s="545" t="s">
        <v>739</v>
      </c>
      <c r="I34" s="545"/>
      <c r="J34" s="545"/>
      <c r="K34" s="545" t="s">
        <v>737</v>
      </c>
      <c r="L34" s="545"/>
      <c r="M34" s="44">
        <v>40</v>
      </c>
      <c r="N34" s="44">
        <v>400</v>
      </c>
      <c r="O34" s="44">
        <v>357</v>
      </c>
      <c r="P34" s="61">
        <f t="shared" si="0"/>
        <v>360</v>
      </c>
      <c r="Q34" s="44">
        <v>60</v>
      </c>
      <c r="R34" s="44">
        <v>80</v>
      </c>
      <c r="S34" s="68">
        <v>200</v>
      </c>
      <c r="T34" s="68">
        <v>400</v>
      </c>
      <c r="U34" s="68">
        <v>440</v>
      </c>
      <c r="V34" s="68">
        <v>462</v>
      </c>
      <c r="W34" s="384">
        <f t="shared" si="7"/>
        <v>0.5</v>
      </c>
      <c r="X34" s="391">
        <f t="shared" si="3"/>
        <v>-200</v>
      </c>
      <c r="Y34" s="33">
        <v>91</v>
      </c>
      <c r="Z34" s="385">
        <f t="shared" si="5"/>
        <v>109.2</v>
      </c>
    </row>
    <row r="35" spans="1:27" s="2" customFormat="1" ht="33" customHeight="1">
      <c r="A35" s="536" t="s">
        <v>740</v>
      </c>
      <c r="B35" s="536"/>
      <c r="C35" s="536"/>
      <c r="D35" s="536"/>
      <c r="E35" s="536"/>
      <c r="F35" s="536"/>
      <c r="G35" s="536"/>
      <c r="H35" s="537" t="s">
        <v>741</v>
      </c>
      <c r="I35" s="537"/>
      <c r="J35" s="537"/>
      <c r="K35" s="537"/>
      <c r="L35" s="537"/>
      <c r="M35" s="453">
        <f>M36</f>
        <v>770</v>
      </c>
      <c r="N35" s="453">
        <f>N36</f>
        <v>500</v>
      </c>
      <c r="O35" s="453">
        <f>O36</f>
        <v>192</v>
      </c>
      <c r="P35" s="453">
        <f t="shared" si="0"/>
        <v>-270</v>
      </c>
      <c r="Q35" s="453">
        <f aca="true" t="shared" si="9" ref="Q35:V35">Q36</f>
        <v>820</v>
      </c>
      <c r="R35" s="453">
        <f t="shared" si="9"/>
        <v>900</v>
      </c>
      <c r="S35" s="453">
        <f t="shared" si="9"/>
        <v>639</v>
      </c>
      <c r="T35" s="453">
        <f t="shared" si="9"/>
        <v>639</v>
      </c>
      <c r="U35" s="453">
        <f t="shared" si="9"/>
        <v>700</v>
      </c>
      <c r="V35" s="453">
        <f t="shared" si="9"/>
        <v>740</v>
      </c>
      <c r="W35" s="379">
        <f t="shared" si="7"/>
        <v>1.278</v>
      </c>
      <c r="X35" s="380">
        <f t="shared" si="3"/>
        <v>139</v>
      </c>
      <c r="Y35" s="54">
        <f>Y36</f>
        <v>412</v>
      </c>
      <c r="Z35" s="397">
        <f t="shared" si="5"/>
        <v>494.4</v>
      </c>
      <c r="AA35" s="209"/>
    </row>
    <row r="36" spans="1:26" ht="27" customHeight="1">
      <c r="A36" s="368"/>
      <c r="B36" s="368"/>
      <c r="C36" s="368"/>
      <c r="D36" s="368"/>
      <c r="E36" s="527" t="s">
        <v>501</v>
      </c>
      <c r="F36" s="528"/>
      <c r="G36" s="369" t="s">
        <v>742</v>
      </c>
      <c r="H36" s="545" t="s">
        <v>743</v>
      </c>
      <c r="I36" s="545"/>
      <c r="J36" s="545"/>
      <c r="K36" s="545" t="s">
        <v>737</v>
      </c>
      <c r="L36" s="545"/>
      <c r="M36" s="44">
        <v>770</v>
      </c>
      <c r="N36" s="44">
        <v>500</v>
      </c>
      <c r="O36" s="44">
        <v>192</v>
      </c>
      <c r="P36" s="61">
        <f t="shared" si="0"/>
        <v>-270</v>
      </c>
      <c r="Q36" s="44">
        <v>820</v>
      </c>
      <c r="R36" s="44">
        <v>900</v>
      </c>
      <c r="S36" s="33">
        <v>639</v>
      </c>
      <c r="T36" s="33">
        <v>639</v>
      </c>
      <c r="U36" s="33">
        <v>700</v>
      </c>
      <c r="V36" s="33">
        <v>740</v>
      </c>
      <c r="W36" s="384">
        <f t="shared" si="7"/>
        <v>1.278</v>
      </c>
      <c r="X36" s="391">
        <f t="shared" si="3"/>
        <v>139</v>
      </c>
      <c r="Y36" s="33">
        <v>412</v>
      </c>
      <c r="Z36" s="385">
        <f t="shared" si="5"/>
        <v>494.4</v>
      </c>
    </row>
    <row r="37" spans="1:27" s="2" customFormat="1" ht="30.75" customHeight="1">
      <c r="A37" s="536" t="s">
        <v>445</v>
      </c>
      <c r="B37" s="536"/>
      <c r="C37" s="536"/>
      <c r="D37" s="536"/>
      <c r="E37" s="536"/>
      <c r="F37" s="536"/>
      <c r="G37" s="536"/>
      <c r="H37" s="563" t="s">
        <v>893</v>
      </c>
      <c r="I37" s="563"/>
      <c r="J37" s="563"/>
      <c r="K37" s="537"/>
      <c r="L37" s="537"/>
      <c r="M37" s="453" t="e">
        <f>M38</f>
        <v>#REF!</v>
      </c>
      <c r="N37" s="453" t="e">
        <f>N38</f>
        <v>#REF!</v>
      </c>
      <c r="O37" s="453" t="e">
        <f>O38</f>
        <v>#REF!</v>
      </c>
      <c r="P37" s="453" t="e">
        <f t="shared" si="0"/>
        <v>#REF!</v>
      </c>
      <c r="Q37" s="453" t="e">
        <f aca="true" t="shared" si="10" ref="Q37:V37">Q38</f>
        <v>#REF!</v>
      </c>
      <c r="R37" s="453" t="e">
        <f t="shared" si="10"/>
        <v>#REF!</v>
      </c>
      <c r="S37" s="453">
        <f t="shared" si="10"/>
        <v>2200</v>
      </c>
      <c r="T37" s="453">
        <f t="shared" si="10"/>
        <v>2200</v>
      </c>
      <c r="U37" s="453">
        <f t="shared" si="10"/>
        <v>2420</v>
      </c>
      <c r="V37" s="453">
        <f t="shared" si="10"/>
        <v>2662</v>
      </c>
      <c r="W37" s="379" t="e">
        <f t="shared" si="7"/>
        <v>#REF!</v>
      </c>
      <c r="X37" s="380" t="e">
        <f t="shared" si="3"/>
        <v>#REF!</v>
      </c>
      <c r="Y37" s="54">
        <f>Y38</f>
        <v>0</v>
      </c>
      <c r="Z37" s="397">
        <f t="shared" si="5"/>
        <v>0</v>
      </c>
      <c r="AA37" s="209"/>
    </row>
    <row r="38" spans="1:27" s="12" customFormat="1" ht="27.75" customHeight="1">
      <c r="A38" s="370"/>
      <c r="B38" s="543" t="s">
        <v>89</v>
      </c>
      <c r="C38" s="543"/>
      <c r="D38" s="543"/>
      <c r="E38" s="543"/>
      <c r="F38" s="543"/>
      <c r="G38" s="543"/>
      <c r="H38" s="564" t="s">
        <v>893</v>
      </c>
      <c r="I38" s="564"/>
      <c r="J38" s="564"/>
      <c r="K38" s="544">
        <v>130</v>
      </c>
      <c r="L38" s="544"/>
      <c r="M38" s="41" t="e">
        <f>#REF!</f>
        <v>#REF!</v>
      </c>
      <c r="N38" s="41" t="e">
        <f>#REF!</f>
        <v>#REF!</v>
      </c>
      <c r="O38" s="41" t="e">
        <f>#REF!</f>
        <v>#REF!</v>
      </c>
      <c r="P38" s="61" t="e">
        <f t="shared" si="0"/>
        <v>#REF!</v>
      </c>
      <c r="Q38" s="41" t="e">
        <f>#REF!</f>
        <v>#REF!</v>
      </c>
      <c r="R38" s="41" t="e">
        <f>#REF!</f>
        <v>#REF!</v>
      </c>
      <c r="S38" s="41">
        <v>2200</v>
      </c>
      <c r="T38" s="41">
        <v>2200</v>
      </c>
      <c r="U38" s="41">
        <v>2420</v>
      </c>
      <c r="V38" s="41">
        <v>2662</v>
      </c>
      <c r="W38" s="384" t="e">
        <f t="shared" si="7"/>
        <v>#REF!</v>
      </c>
      <c r="X38" s="391" t="e">
        <f t="shared" si="3"/>
        <v>#REF!</v>
      </c>
      <c r="Y38" s="41"/>
      <c r="Z38" s="385"/>
      <c r="AA38" s="210"/>
    </row>
    <row r="39" spans="1:27" s="2" customFormat="1" ht="54.75" customHeight="1">
      <c r="A39" s="536" t="s">
        <v>90</v>
      </c>
      <c r="B39" s="536"/>
      <c r="C39" s="536"/>
      <c r="D39" s="536"/>
      <c r="E39" s="536"/>
      <c r="F39" s="536"/>
      <c r="G39" s="536"/>
      <c r="H39" s="537" t="s">
        <v>91</v>
      </c>
      <c r="I39" s="537"/>
      <c r="J39" s="537"/>
      <c r="K39" s="537"/>
      <c r="L39" s="537"/>
      <c r="M39" s="453" t="e">
        <f>M40+M42</f>
        <v>#REF!</v>
      </c>
      <c r="N39" s="453" t="e">
        <f>N40+N42</f>
        <v>#REF!</v>
      </c>
      <c r="O39" s="453" t="e">
        <f>O40+O42</f>
        <v>#REF!</v>
      </c>
      <c r="P39" s="453" t="e">
        <f t="shared" si="0"/>
        <v>#REF!</v>
      </c>
      <c r="Q39" s="453" t="e">
        <f aca="true" t="shared" si="11" ref="Q39:V39">Q40+Q42</f>
        <v>#REF!</v>
      </c>
      <c r="R39" s="453" t="e">
        <f t="shared" si="11"/>
        <v>#REF!</v>
      </c>
      <c r="S39" s="453">
        <f t="shared" si="11"/>
        <v>4525</v>
      </c>
      <c r="T39" s="453">
        <f t="shared" si="11"/>
        <v>14525</v>
      </c>
      <c r="U39" s="453">
        <f t="shared" si="11"/>
        <v>6579</v>
      </c>
      <c r="V39" s="453">
        <f t="shared" si="11"/>
        <v>3635</v>
      </c>
      <c r="W39" s="379" t="e">
        <f t="shared" si="7"/>
        <v>#REF!</v>
      </c>
      <c r="X39" s="380" t="e">
        <f t="shared" si="3"/>
        <v>#REF!</v>
      </c>
      <c r="Y39" s="54" t="e">
        <f>Y40+Y42</f>
        <v>#REF!</v>
      </c>
      <c r="Z39" s="397" t="e">
        <f>Y39*1.2</f>
        <v>#REF!</v>
      </c>
      <c r="AA39" s="209"/>
    </row>
    <row r="40" spans="1:27" s="2" customFormat="1" ht="46.5" customHeight="1">
      <c r="A40" s="53"/>
      <c r="B40" s="53"/>
      <c r="C40" s="53"/>
      <c r="D40" s="53"/>
      <c r="E40" s="561" t="s">
        <v>606</v>
      </c>
      <c r="F40" s="561"/>
      <c r="G40" s="561"/>
      <c r="H40" s="552">
        <v>11402053000000</v>
      </c>
      <c r="I40" s="552"/>
      <c r="J40" s="552"/>
      <c r="K40" s="561"/>
      <c r="L40" s="561"/>
      <c r="M40" s="61">
        <f>M41</f>
        <v>0</v>
      </c>
      <c r="N40" s="61">
        <f>N41</f>
        <v>8800</v>
      </c>
      <c r="O40" s="61">
        <f>O41</f>
        <v>10</v>
      </c>
      <c r="P40" s="61">
        <f t="shared" si="0"/>
        <v>8800</v>
      </c>
      <c r="Q40" s="61">
        <f>Q41</f>
        <v>0</v>
      </c>
      <c r="R40" s="61">
        <f>R41</f>
        <v>0</v>
      </c>
      <c r="S40" s="61">
        <f>S41</f>
        <v>0</v>
      </c>
      <c r="T40" s="61">
        <v>13050</v>
      </c>
      <c r="U40" s="61">
        <v>4979</v>
      </c>
      <c r="V40" s="61">
        <v>1835</v>
      </c>
      <c r="W40" s="384">
        <f t="shared" si="7"/>
        <v>0</v>
      </c>
      <c r="X40" s="391">
        <f t="shared" si="3"/>
        <v>-8800</v>
      </c>
      <c r="Y40" s="61">
        <f>Y41</f>
        <v>0</v>
      </c>
      <c r="Z40" s="385">
        <f>Y40*1.2</f>
        <v>0</v>
      </c>
      <c r="AA40" s="209"/>
    </row>
    <row r="41" spans="1:27" s="2" customFormat="1" ht="37.5" customHeight="1" hidden="1">
      <c r="A41" s="53"/>
      <c r="B41" s="53"/>
      <c r="C41" s="53"/>
      <c r="D41" s="53"/>
      <c r="E41" s="561" t="s">
        <v>606</v>
      </c>
      <c r="F41" s="561"/>
      <c r="G41" s="561"/>
      <c r="H41" s="552">
        <v>11402033000000</v>
      </c>
      <c r="I41" s="552"/>
      <c r="J41" s="552"/>
      <c r="K41" s="562">
        <v>410</v>
      </c>
      <c r="L41" s="562"/>
      <c r="M41" s="61"/>
      <c r="N41" s="65">
        <v>8800</v>
      </c>
      <c r="O41" s="61">
        <v>10</v>
      </c>
      <c r="P41" s="61">
        <f t="shared" si="0"/>
        <v>8800</v>
      </c>
      <c r="Q41" s="61"/>
      <c r="R41" s="61"/>
      <c r="S41" s="62">
        <v>0</v>
      </c>
      <c r="T41" s="62">
        <v>0</v>
      </c>
      <c r="U41" s="62">
        <v>0</v>
      </c>
      <c r="V41" s="62">
        <v>0</v>
      </c>
      <c r="W41" s="384">
        <f t="shared" si="7"/>
        <v>0</v>
      </c>
      <c r="X41" s="391">
        <f t="shared" si="3"/>
        <v>-8800</v>
      </c>
      <c r="Y41" s="62">
        <v>0</v>
      </c>
      <c r="Z41" s="385">
        <f>Y41*1.2</f>
        <v>0</v>
      </c>
      <c r="AA41" s="209"/>
    </row>
    <row r="42" spans="1:27" s="12" customFormat="1" ht="36" customHeight="1">
      <c r="A42" s="370"/>
      <c r="B42" s="543" t="s">
        <v>49</v>
      </c>
      <c r="C42" s="543"/>
      <c r="D42" s="543"/>
      <c r="E42" s="543"/>
      <c r="F42" s="543"/>
      <c r="G42" s="543"/>
      <c r="H42" s="544" t="s">
        <v>50</v>
      </c>
      <c r="I42" s="544"/>
      <c r="J42" s="544"/>
      <c r="K42" s="544"/>
      <c r="L42" s="544"/>
      <c r="M42" s="41" t="e">
        <f>#REF!</f>
        <v>#REF!</v>
      </c>
      <c r="N42" s="41" t="e">
        <f>#REF!</f>
        <v>#REF!</v>
      </c>
      <c r="O42" s="41" t="e">
        <f>#REF!</f>
        <v>#REF!</v>
      </c>
      <c r="P42" s="61" t="e">
        <f t="shared" si="0"/>
        <v>#REF!</v>
      </c>
      <c r="Q42" s="41" t="e">
        <f>#REF!</f>
        <v>#REF!</v>
      </c>
      <c r="R42" s="41" t="e">
        <f>#REF!</f>
        <v>#REF!</v>
      </c>
      <c r="S42" s="41">
        <f>S43</f>
        <v>4525</v>
      </c>
      <c r="T42" s="41">
        <f>T43</f>
        <v>1475</v>
      </c>
      <c r="U42" s="41">
        <f>U43</f>
        <v>1600</v>
      </c>
      <c r="V42" s="41">
        <f>V43</f>
        <v>1800</v>
      </c>
      <c r="W42" s="384" t="e">
        <f t="shared" si="7"/>
        <v>#REF!</v>
      </c>
      <c r="X42" s="391" t="e">
        <f t="shared" si="3"/>
        <v>#REF!</v>
      </c>
      <c r="Y42" s="41" t="e">
        <f>#REF!</f>
        <v>#REF!</v>
      </c>
      <c r="Z42" s="385" t="e">
        <f>Y42*1.2</f>
        <v>#REF!</v>
      </c>
      <c r="AA42" s="210"/>
    </row>
    <row r="43" spans="1:27" ht="27" customHeight="1">
      <c r="A43" s="368"/>
      <c r="B43" s="368"/>
      <c r="C43" s="368"/>
      <c r="D43" s="368"/>
      <c r="E43" s="527" t="s">
        <v>92</v>
      </c>
      <c r="F43" s="528"/>
      <c r="G43" s="369" t="s">
        <v>736</v>
      </c>
      <c r="H43" s="560">
        <v>11406013100000</v>
      </c>
      <c r="I43" s="560"/>
      <c r="J43" s="560"/>
      <c r="K43" s="545" t="s">
        <v>93</v>
      </c>
      <c r="L43" s="545"/>
      <c r="M43" s="44">
        <v>180</v>
      </c>
      <c r="N43" s="44">
        <v>1800</v>
      </c>
      <c r="O43" s="44">
        <v>1717</v>
      </c>
      <c r="P43" s="61">
        <f t="shared" si="0"/>
        <v>1620</v>
      </c>
      <c r="Q43" s="44">
        <v>200</v>
      </c>
      <c r="R43" s="44">
        <v>240</v>
      </c>
      <c r="S43" s="125">
        <v>4525</v>
      </c>
      <c r="T43" s="125">
        <v>1475</v>
      </c>
      <c r="U43" s="125">
        <v>1600</v>
      </c>
      <c r="V43" s="125">
        <v>1800</v>
      </c>
      <c r="W43" s="384">
        <f t="shared" si="7"/>
        <v>2.513888888888889</v>
      </c>
      <c r="X43" s="391">
        <f t="shared" si="3"/>
        <v>2725</v>
      </c>
      <c r="Y43" s="33">
        <v>0</v>
      </c>
      <c r="Z43" s="385">
        <f>Y43*1.2</f>
        <v>0</v>
      </c>
      <c r="AA43" s="438">
        <v>4000</v>
      </c>
    </row>
    <row r="44" spans="1:27" s="2" customFormat="1" ht="25.5" customHeight="1">
      <c r="A44" s="536" t="s">
        <v>94</v>
      </c>
      <c r="B44" s="536"/>
      <c r="C44" s="536"/>
      <c r="D44" s="536"/>
      <c r="E44" s="536"/>
      <c r="F44" s="536"/>
      <c r="G44" s="536"/>
      <c r="H44" s="537" t="s">
        <v>95</v>
      </c>
      <c r="I44" s="537"/>
      <c r="J44" s="537"/>
      <c r="K44" s="537"/>
      <c r="L44" s="537"/>
      <c r="M44" s="453">
        <f>M45+M48+M50+M55+M57+M59+M60+M61</f>
        <v>4745</v>
      </c>
      <c r="N44" s="453">
        <f>N45+N48+N50+N55+N57+N59+N60+N61</f>
        <v>4745</v>
      </c>
      <c r="O44" s="453">
        <f>O45+O48+O50+O55+O57+O59+O60+O61</f>
        <v>2197</v>
      </c>
      <c r="P44" s="453">
        <f t="shared" si="0"/>
        <v>0</v>
      </c>
      <c r="Q44" s="453">
        <f aca="true" t="shared" si="12" ref="Q44:V44">Q45+Q48+Q50+Q55+Q57+Q59+Q60+Q61</f>
        <v>5221</v>
      </c>
      <c r="R44" s="453">
        <f t="shared" si="12"/>
        <v>5977</v>
      </c>
      <c r="S44" s="453">
        <f t="shared" si="12"/>
        <v>4205</v>
      </c>
      <c r="T44" s="453">
        <f t="shared" si="12"/>
        <v>3511</v>
      </c>
      <c r="U44" s="453">
        <f t="shared" si="12"/>
        <v>4283</v>
      </c>
      <c r="V44" s="453">
        <f t="shared" si="12"/>
        <v>5088</v>
      </c>
      <c r="W44" s="379">
        <f t="shared" si="7"/>
        <v>0.8861959957850368</v>
      </c>
      <c r="X44" s="380">
        <f t="shared" si="3"/>
        <v>-540</v>
      </c>
      <c r="Y44" s="54">
        <f>Y45+Y48+Y50+Y55+Y57+Y59+Y60+Y61</f>
        <v>5278</v>
      </c>
      <c r="Z44" s="54">
        <f>Z45+Z48+Z50+Z55+Z57+Z59+Z60+Z61</f>
        <v>6333.6</v>
      </c>
      <c r="AA44" s="209"/>
    </row>
    <row r="45" spans="1:27" s="12" customFormat="1" ht="27.75" customHeight="1">
      <c r="A45" s="370"/>
      <c r="B45" s="543" t="s">
        <v>96</v>
      </c>
      <c r="C45" s="543"/>
      <c r="D45" s="543"/>
      <c r="E45" s="543"/>
      <c r="F45" s="543"/>
      <c r="G45" s="543"/>
      <c r="H45" s="544" t="s">
        <v>97</v>
      </c>
      <c r="I45" s="544"/>
      <c r="J45" s="544"/>
      <c r="K45" s="544"/>
      <c r="L45" s="544"/>
      <c r="M45" s="56">
        <f>M46+M47</f>
        <v>25</v>
      </c>
      <c r="N45" s="41">
        <f>N46+N47</f>
        <v>22</v>
      </c>
      <c r="O45" s="41">
        <f>O46+O47</f>
        <v>11</v>
      </c>
      <c r="P45" s="61">
        <f t="shared" si="0"/>
        <v>-3</v>
      </c>
      <c r="Q45" s="41">
        <f aca="true" t="shared" si="13" ref="Q45:V45">Q46+Q47</f>
        <v>31</v>
      </c>
      <c r="R45" s="41">
        <f t="shared" si="13"/>
        <v>37</v>
      </c>
      <c r="S45" s="41">
        <f t="shared" si="13"/>
        <v>60</v>
      </c>
      <c r="T45" s="41">
        <f t="shared" si="13"/>
        <v>60</v>
      </c>
      <c r="U45" s="41">
        <f t="shared" si="13"/>
        <v>66</v>
      </c>
      <c r="V45" s="41">
        <f t="shared" si="13"/>
        <v>73</v>
      </c>
      <c r="W45" s="384">
        <f t="shared" si="7"/>
        <v>2.727272727272727</v>
      </c>
      <c r="X45" s="391">
        <f t="shared" si="3"/>
        <v>38</v>
      </c>
      <c r="Y45" s="41">
        <f>Y46+Y47</f>
        <v>30</v>
      </c>
      <c r="Z45" s="385">
        <f aca="true" t="shared" si="14" ref="Z45:Z62">Y45*1.2</f>
        <v>36</v>
      </c>
      <c r="AA45" s="210"/>
    </row>
    <row r="46" spans="1:26" ht="28.5" customHeight="1">
      <c r="A46" s="368"/>
      <c r="B46" s="368"/>
      <c r="C46" s="368"/>
      <c r="D46" s="368"/>
      <c r="E46" s="527" t="s">
        <v>98</v>
      </c>
      <c r="F46" s="528"/>
      <c r="G46" s="369" t="s">
        <v>715</v>
      </c>
      <c r="H46" s="545" t="s">
        <v>99</v>
      </c>
      <c r="I46" s="545"/>
      <c r="J46" s="545"/>
      <c r="K46" s="545" t="s">
        <v>100</v>
      </c>
      <c r="L46" s="545"/>
      <c r="M46" s="44">
        <v>10</v>
      </c>
      <c r="N46" s="44">
        <v>18</v>
      </c>
      <c r="O46" s="44">
        <v>9</v>
      </c>
      <c r="P46" s="61">
        <f t="shared" si="0"/>
        <v>8</v>
      </c>
      <c r="Q46" s="44">
        <v>11</v>
      </c>
      <c r="R46" s="44">
        <v>12</v>
      </c>
      <c r="S46" s="33">
        <v>60</v>
      </c>
      <c r="T46" s="33">
        <v>60</v>
      </c>
      <c r="U46" s="33">
        <v>66</v>
      </c>
      <c r="V46" s="33">
        <v>73</v>
      </c>
      <c r="W46" s="384">
        <f t="shared" si="7"/>
        <v>3.3333333333333335</v>
      </c>
      <c r="X46" s="391">
        <f t="shared" si="3"/>
        <v>42</v>
      </c>
      <c r="Y46" s="33">
        <v>22</v>
      </c>
      <c r="Z46" s="385">
        <f t="shared" si="14"/>
        <v>26.4</v>
      </c>
    </row>
    <row r="47" spans="1:26" ht="30" customHeight="1" hidden="1">
      <c r="A47" s="368"/>
      <c r="B47" s="368"/>
      <c r="C47" s="368"/>
      <c r="D47" s="368"/>
      <c r="E47" s="527" t="s">
        <v>101</v>
      </c>
      <c r="F47" s="528"/>
      <c r="G47" s="369" t="s">
        <v>715</v>
      </c>
      <c r="H47" s="545" t="s">
        <v>102</v>
      </c>
      <c r="I47" s="545"/>
      <c r="J47" s="545"/>
      <c r="K47" s="545" t="s">
        <v>100</v>
      </c>
      <c r="L47" s="545"/>
      <c r="M47" s="44">
        <v>15</v>
      </c>
      <c r="N47" s="44">
        <v>4</v>
      </c>
      <c r="O47" s="44">
        <v>2</v>
      </c>
      <c r="P47" s="61">
        <f t="shared" si="0"/>
        <v>-11</v>
      </c>
      <c r="Q47" s="44">
        <v>20</v>
      </c>
      <c r="R47" s="44">
        <v>25</v>
      </c>
      <c r="S47" s="33"/>
      <c r="T47" s="33"/>
      <c r="U47" s="33"/>
      <c r="V47" s="33"/>
      <c r="W47" s="384">
        <f t="shared" si="7"/>
        <v>0</v>
      </c>
      <c r="X47" s="391">
        <f t="shared" si="3"/>
        <v>-4</v>
      </c>
      <c r="Y47" s="33">
        <v>8</v>
      </c>
      <c r="Z47" s="385">
        <f t="shared" si="14"/>
        <v>9.6</v>
      </c>
    </row>
    <row r="48" spans="1:27" s="12" customFormat="1" ht="33" customHeight="1" hidden="1">
      <c r="A48" s="370"/>
      <c r="B48" s="543" t="s">
        <v>103</v>
      </c>
      <c r="C48" s="543"/>
      <c r="D48" s="543"/>
      <c r="E48" s="543"/>
      <c r="F48" s="543"/>
      <c r="G48" s="543"/>
      <c r="H48" s="544" t="s">
        <v>104</v>
      </c>
      <c r="I48" s="544"/>
      <c r="J48" s="544"/>
      <c r="K48" s="544"/>
      <c r="L48" s="544"/>
      <c r="M48" s="56">
        <f>M49</f>
        <v>20</v>
      </c>
      <c r="N48" s="41">
        <f>N49</f>
        <v>0</v>
      </c>
      <c r="O48" s="41">
        <f>O49</f>
        <v>0</v>
      </c>
      <c r="P48" s="61">
        <f t="shared" si="0"/>
        <v>-20</v>
      </c>
      <c r="Q48" s="41">
        <f aca="true" t="shared" si="15" ref="Q48:V48">Q49</f>
        <v>30</v>
      </c>
      <c r="R48" s="41">
        <f t="shared" si="15"/>
        <v>40</v>
      </c>
      <c r="S48" s="41">
        <f t="shared" si="15"/>
        <v>0</v>
      </c>
      <c r="T48" s="41">
        <f t="shared" si="15"/>
        <v>0</v>
      </c>
      <c r="U48" s="41">
        <f t="shared" si="15"/>
        <v>0</v>
      </c>
      <c r="V48" s="41">
        <f t="shared" si="15"/>
        <v>0</v>
      </c>
      <c r="W48" s="384"/>
      <c r="X48" s="391">
        <f t="shared" si="3"/>
        <v>0</v>
      </c>
      <c r="Y48" s="41">
        <f>Y49</f>
        <v>0</v>
      </c>
      <c r="Z48" s="385">
        <f t="shared" si="14"/>
        <v>0</v>
      </c>
      <c r="AA48" s="210"/>
    </row>
    <row r="49" spans="1:26" ht="43.5" customHeight="1" hidden="1">
      <c r="A49" s="368"/>
      <c r="B49" s="368"/>
      <c r="C49" s="368"/>
      <c r="D49" s="368"/>
      <c r="E49" s="527" t="s">
        <v>108</v>
      </c>
      <c r="F49" s="528"/>
      <c r="G49" s="369" t="s">
        <v>479</v>
      </c>
      <c r="H49" s="545" t="s">
        <v>109</v>
      </c>
      <c r="I49" s="545"/>
      <c r="J49" s="545"/>
      <c r="K49" s="545" t="s">
        <v>100</v>
      </c>
      <c r="L49" s="545"/>
      <c r="M49" s="44">
        <v>20</v>
      </c>
      <c r="N49" s="44"/>
      <c r="O49" s="44"/>
      <c r="P49" s="61">
        <f t="shared" si="0"/>
        <v>-20</v>
      </c>
      <c r="Q49" s="44">
        <v>30</v>
      </c>
      <c r="R49" s="44">
        <v>40</v>
      </c>
      <c r="S49" s="33">
        <v>0</v>
      </c>
      <c r="T49" s="33">
        <v>0</v>
      </c>
      <c r="U49" s="33">
        <v>0</v>
      </c>
      <c r="V49" s="33">
        <v>0</v>
      </c>
      <c r="W49" s="384"/>
      <c r="X49" s="391">
        <f t="shared" si="3"/>
        <v>0</v>
      </c>
      <c r="Y49" s="33"/>
      <c r="Z49" s="385">
        <f t="shared" si="14"/>
        <v>0</v>
      </c>
    </row>
    <row r="50" spans="1:27" s="12" customFormat="1" ht="35.25" customHeight="1">
      <c r="A50" s="370"/>
      <c r="B50" s="543" t="s">
        <v>110</v>
      </c>
      <c r="C50" s="543"/>
      <c r="D50" s="543"/>
      <c r="E50" s="543"/>
      <c r="F50" s="543"/>
      <c r="G50" s="543"/>
      <c r="H50" s="544" t="s">
        <v>111</v>
      </c>
      <c r="I50" s="544"/>
      <c r="J50" s="544"/>
      <c r="K50" s="544"/>
      <c r="L50" s="544"/>
      <c r="M50" s="56">
        <f>M51+M52+M53+M54</f>
        <v>1290</v>
      </c>
      <c r="N50" s="41">
        <f>N51+N52+N53+N54</f>
        <v>1800</v>
      </c>
      <c r="O50" s="41">
        <f>O51+O52+O53+O54</f>
        <v>892</v>
      </c>
      <c r="P50" s="61">
        <f t="shared" si="0"/>
        <v>510</v>
      </c>
      <c r="Q50" s="41">
        <f aca="true" t="shared" si="16" ref="Q50:V50">Q51+Q52+Q53+Q54</f>
        <v>1445</v>
      </c>
      <c r="R50" s="41">
        <f t="shared" si="16"/>
        <v>1730</v>
      </c>
      <c r="S50" s="41">
        <f t="shared" si="16"/>
        <v>1940</v>
      </c>
      <c r="T50" s="41">
        <f t="shared" si="16"/>
        <v>800</v>
      </c>
      <c r="U50" s="41">
        <f t="shared" si="16"/>
        <v>1071</v>
      </c>
      <c r="V50" s="41">
        <f t="shared" si="16"/>
        <v>1525</v>
      </c>
      <c r="W50" s="384">
        <f aca="true" t="shared" si="17" ref="W50:W61">S50/N50</f>
        <v>1.0777777777777777</v>
      </c>
      <c r="X50" s="391">
        <f t="shared" si="3"/>
        <v>140</v>
      </c>
      <c r="Y50" s="41">
        <f>Y51+Y52+Y53+Y54</f>
        <v>2090</v>
      </c>
      <c r="Z50" s="385">
        <f t="shared" si="14"/>
        <v>2508</v>
      </c>
      <c r="AA50" s="210"/>
    </row>
    <row r="51" spans="1:26" ht="37.5" customHeight="1">
      <c r="A51" s="368"/>
      <c r="B51" s="368"/>
      <c r="C51" s="368"/>
      <c r="D51" s="368"/>
      <c r="E51" s="527" t="s">
        <v>112</v>
      </c>
      <c r="F51" s="528"/>
      <c r="G51" s="369" t="s">
        <v>113</v>
      </c>
      <c r="H51" s="545" t="s">
        <v>114</v>
      </c>
      <c r="I51" s="545"/>
      <c r="J51" s="545"/>
      <c r="K51" s="545" t="s">
        <v>100</v>
      </c>
      <c r="L51" s="545"/>
      <c r="M51" s="44">
        <v>65</v>
      </c>
      <c r="N51" s="44">
        <v>150</v>
      </c>
      <c r="O51" s="44">
        <v>78</v>
      </c>
      <c r="P51" s="61">
        <f t="shared" si="0"/>
        <v>85</v>
      </c>
      <c r="Q51" s="44">
        <v>80</v>
      </c>
      <c r="R51" s="44">
        <v>90</v>
      </c>
      <c r="S51" s="33">
        <v>180</v>
      </c>
      <c r="T51" s="518">
        <v>80</v>
      </c>
      <c r="U51" s="33">
        <v>198</v>
      </c>
      <c r="V51" s="33">
        <v>218</v>
      </c>
      <c r="W51" s="384">
        <f t="shared" si="17"/>
        <v>1.2</v>
      </c>
      <c r="X51" s="391">
        <f t="shared" si="3"/>
        <v>30</v>
      </c>
      <c r="Y51" s="33">
        <v>180</v>
      </c>
      <c r="Z51" s="385">
        <f t="shared" si="14"/>
        <v>216</v>
      </c>
    </row>
    <row r="52" spans="1:26" ht="43.5" customHeight="1">
      <c r="A52" s="368"/>
      <c r="B52" s="368"/>
      <c r="C52" s="368"/>
      <c r="D52" s="368"/>
      <c r="E52" s="527" t="s">
        <v>350</v>
      </c>
      <c r="F52" s="528"/>
      <c r="G52" s="369" t="s">
        <v>113</v>
      </c>
      <c r="H52" s="545" t="s">
        <v>351</v>
      </c>
      <c r="I52" s="545"/>
      <c r="J52" s="545"/>
      <c r="K52" s="545" t="s">
        <v>100</v>
      </c>
      <c r="L52" s="545"/>
      <c r="M52" s="44">
        <v>810</v>
      </c>
      <c r="N52" s="44">
        <v>1400</v>
      </c>
      <c r="O52" s="44">
        <v>709</v>
      </c>
      <c r="P52" s="61">
        <f t="shared" si="0"/>
        <v>590</v>
      </c>
      <c r="Q52" s="44">
        <v>900</v>
      </c>
      <c r="R52" s="44">
        <v>1100</v>
      </c>
      <c r="S52" s="33">
        <v>1410</v>
      </c>
      <c r="T52" s="33">
        <v>300</v>
      </c>
      <c r="U52" s="33">
        <v>421</v>
      </c>
      <c r="V52" s="33">
        <v>801</v>
      </c>
      <c r="W52" s="384">
        <f t="shared" si="17"/>
        <v>1.0071428571428571</v>
      </c>
      <c r="X52" s="391">
        <f t="shared" si="3"/>
        <v>10</v>
      </c>
      <c r="Y52" s="33">
        <v>1600</v>
      </c>
      <c r="Z52" s="385">
        <f t="shared" si="14"/>
        <v>1920</v>
      </c>
    </row>
    <row r="53" spans="1:26" ht="43.5" customHeight="1">
      <c r="A53" s="368"/>
      <c r="B53" s="368"/>
      <c r="C53" s="368"/>
      <c r="D53" s="368"/>
      <c r="E53" s="527" t="s">
        <v>807</v>
      </c>
      <c r="F53" s="528"/>
      <c r="G53" s="369" t="s">
        <v>113</v>
      </c>
      <c r="H53" s="545" t="s">
        <v>808</v>
      </c>
      <c r="I53" s="545"/>
      <c r="J53" s="545"/>
      <c r="K53" s="545" t="s">
        <v>100</v>
      </c>
      <c r="L53" s="545"/>
      <c r="M53" s="44">
        <v>380</v>
      </c>
      <c r="N53" s="44">
        <v>140</v>
      </c>
      <c r="O53" s="44">
        <v>50</v>
      </c>
      <c r="P53" s="61">
        <f t="shared" si="0"/>
        <v>-240</v>
      </c>
      <c r="Q53" s="44">
        <v>420</v>
      </c>
      <c r="R53" s="44">
        <v>480</v>
      </c>
      <c r="S53" s="33">
        <v>220</v>
      </c>
      <c r="T53" s="33">
        <v>220</v>
      </c>
      <c r="U53" s="33">
        <v>242</v>
      </c>
      <c r="V53" s="33">
        <v>266</v>
      </c>
      <c r="W53" s="384">
        <f t="shared" si="17"/>
        <v>1.5714285714285714</v>
      </c>
      <c r="X53" s="391">
        <f t="shared" si="3"/>
        <v>80</v>
      </c>
      <c r="Y53" s="33">
        <v>180</v>
      </c>
      <c r="Z53" s="385">
        <f t="shared" si="14"/>
        <v>216</v>
      </c>
    </row>
    <row r="54" spans="1:26" ht="38.25" customHeight="1">
      <c r="A54" s="368"/>
      <c r="B54" s="368"/>
      <c r="C54" s="368"/>
      <c r="D54" s="368"/>
      <c r="E54" s="527" t="s">
        <v>809</v>
      </c>
      <c r="F54" s="528"/>
      <c r="G54" s="369" t="s">
        <v>810</v>
      </c>
      <c r="H54" s="545" t="s">
        <v>811</v>
      </c>
      <c r="I54" s="545"/>
      <c r="J54" s="545"/>
      <c r="K54" s="545" t="s">
        <v>100</v>
      </c>
      <c r="L54" s="545"/>
      <c r="M54" s="44">
        <v>35</v>
      </c>
      <c r="N54" s="44">
        <v>110</v>
      </c>
      <c r="O54" s="44">
        <v>55</v>
      </c>
      <c r="P54" s="61">
        <f t="shared" si="0"/>
        <v>75</v>
      </c>
      <c r="Q54" s="44">
        <v>45</v>
      </c>
      <c r="R54" s="44">
        <v>60</v>
      </c>
      <c r="S54" s="33">
        <v>130</v>
      </c>
      <c r="T54" s="33">
        <v>200</v>
      </c>
      <c r="U54" s="33">
        <v>210</v>
      </c>
      <c r="V54" s="33">
        <v>240</v>
      </c>
      <c r="W54" s="384">
        <f t="shared" si="17"/>
        <v>1.1818181818181819</v>
      </c>
      <c r="X54" s="391">
        <f t="shared" si="3"/>
        <v>20</v>
      </c>
      <c r="Y54" s="33">
        <v>130</v>
      </c>
      <c r="Z54" s="385">
        <f t="shared" si="14"/>
        <v>156</v>
      </c>
    </row>
    <row r="55" spans="1:27" s="12" customFormat="1" ht="29.25" customHeight="1">
      <c r="A55" s="370"/>
      <c r="B55" s="543" t="s">
        <v>812</v>
      </c>
      <c r="C55" s="543"/>
      <c r="D55" s="543"/>
      <c r="E55" s="543"/>
      <c r="F55" s="543"/>
      <c r="G55" s="543"/>
      <c r="H55" s="544" t="s">
        <v>813</v>
      </c>
      <c r="I55" s="544"/>
      <c r="J55" s="544"/>
      <c r="K55" s="544"/>
      <c r="L55" s="544"/>
      <c r="M55" s="56">
        <f>M56</f>
        <v>150</v>
      </c>
      <c r="N55" s="41">
        <f>N56</f>
        <v>60</v>
      </c>
      <c r="O55" s="41">
        <f>O56</f>
        <v>30</v>
      </c>
      <c r="P55" s="61">
        <f t="shared" si="0"/>
        <v>-90</v>
      </c>
      <c r="Q55" s="41">
        <f aca="true" t="shared" si="18" ref="Q55:V55">Q56</f>
        <v>160</v>
      </c>
      <c r="R55" s="41">
        <f t="shared" si="18"/>
        <v>170</v>
      </c>
      <c r="S55" s="41">
        <f t="shared" si="18"/>
        <v>120</v>
      </c>
      <c r="T55" s="41">
        <v>130</v>
      </c>
      <c r="U55" s="41">
        <f t="shared" si="18"/>
        <v>132</v>
      </c>
      <c r="V55" s="41">
        <f t="shared" si="18"/>
        <v>145</v>
      </c>
      <c r="W55" s="384">
        <f t="shared" si="17"/>
        <v>2</v>
      </c>
      <c r="X55" s="391">
        <f t="shared" si="3"/>
        <v>60</v>
      </c>
      <c r="Y55" s="41">
        <f>Y56</f>
        <v>80</v>
      </c>
      <c r="Z55" s="385">
        <f t="shared" si="14"/>
        <v>96</v>
      </c>
      <c r="AA55" s="210"/>
    </row>
    <row r="56" spans="1:26" ht="37.5" customHeight="1">
      <c r="A56" s="368"/>
      <c r="B56" s="368"/>
      <c r="C56" s="368"/>
      <c r="D56" s="368"/>
      <c r="E56" s="527" t="s">
        <v>814</v>
      </c>
      <c r="F56" s="528"/>
      <c r="G56" s="369" t="s">
        <v>815</v>
      </c>
      <c r="H56" s="545" t="s">
        <v>816</v>
      </c>
      <c r="I56" s="545"/>
      <c r="J56" s="545"/>
      <c r="K56" s="545" t="s">
        <v>100</v>
      </c>
      <c r="L56" s="545"/>
      <c r="M56" s="44">
        <v>150</v>
      </c>
      <c r="N56" s="44">
        <v>60</v>
      </c>
      <c r="O56" s="44">
        <v>30</v>
      </c>
      <c r="P56" s="61">
        <f t="shared" si="0"/>
        <v>-90</v>
      </c>
      <c r="Q56" s="44">
        <v>160</v>
      </c>
      <c r="R56" s="44">
        <v>170</v>
      </c>
      <c r="S56" s="33">
        <v>120</v>
      </c>
      <c r="T56" s="33">
        <v>130</v>
      </c>
      <c r="U56" s="33">
        <v>132</v>
      </c>
      <c r="V56" s="33">
        <v>145</v>
      </c>
      <c r="W56" s="384">
        <f t="shared" si="17"/>
        <v>2</v>
      </c>
      <c r="X56" s="391">
        <f t="shared" si="3"/>
        <v>60</v>
      </c>
      <c r="Y56" s="33">
        <v>80</v>
      </c>
      <c r="Z56" s="385">
        <f t="shared" si="14"/>
        <v>96</v>
      </c>
    </row>
    <row r="57" spans="1:27" s="12" customFormat="1" ht="28.5" customHeight="1">
      <c r="A57" s="370"/>
      <c r="B57" s="543" t="s">
        <v>817</v>
      </c>
      <c r="C57" s="543"/>
      <c r="D57" s="543"/>
      <c r="E57" s="543"/>
      <c r="F57" s="543"/>
      <c r="G57" s="543"/>
      <c r="H57" s="544" t="s">
        <v>818</v>
      </c>
      <c r="I57" s="544"/>
      <c r="J57" s="544"/>
      <c r="K57" s="544"/>
      <c r="L57" s="544"/>
      <c r="M57" s="56">
        <f>M58</f>
        <v>1750</v>
      </c>
      <c r="N57" s="41">
        <f>N58</f>
        <v>1800</v>
      </c>
      <c r="O57" s="41">
        <f>O58</f>
        <v>828</v>
      </c>
      <c r="P57" s="61">
        <f t="shared" si="0"/>
        <v>50</v>
      </c>
      <c r="Q57" s="41">
        <f aca="true" t="shared" si="19" ref="Q57:V57">Q58</f>
        <v>1900</v>
      </c>
      <c r="R57" s="41">
        <f t="shared" si="19"/>
        <v>2200</v>
      </c>
      <c r="S57" s="41">
        <f t="shared" si="19"/>
        <v>1800</v>
      </c>
      <c r="T57" s="41">
        <f t="shared" si="19"/>
        <v>2176</v>
      </c>
      <c r="U57" s="41">
        <f t="shared" si="19"/>
        <v>2642</v>
      </c>
      <c r="V57" s="41">
        <f t="shared" si="19"/>
        <v>2945</v>
      </c>
      <c r="W57" s="384">
        <f t="shared" si="17"/>
        <v>1</v>
      </c>
      <c r="X57" s="391">
        <f t="shared" si="3"/>
        <v>0</v>
      </c>
      <c r="Y57" s="41">
        <f>Y58</f>
        <v>1900</v>
      </c>
      <c r="Z57" s="385">
        <f t="shared" si="14"/>
        <v>2280</v>
      </c>
      <c r="AA57" s="210"/>
    </row>
    <row r="58" spans="1:26" ht="33.75" customHeight="1">
      <c r="A58" s="368"/>
      <c r="B58" s="368"/>
      <c r="C58" s="368"/>
      <c r="D58" s="368"/>
      <c r="E58" s="527" t="s">
        <v>819</v>
      </c>
      <c r="F58" s="528"/>
      <c r="G58" s="369" t="s">
        <v>479</v>
      </c>
      <c r="H58" s="545" t="s">
        <v>820</v>
      </c>
      <c r="I58" s="545"/>
      <c r="J58" s="545"/>
      <c r="K58" s="545" t="s">
        <v>100</v>
      </c>
      <c r="L58" s="545"/>
      <c r="M58" s="44">
        <v>1750</v>
      </c>
      <c r="N58" s="44">
        <v>1800</v>
      </c>
      <c r="O58" s="44">
        <v>828</v>
      </c>
      <c r="P58" s="61">
        <f t="shared" si="0"/>
        <v>50</v>
      </c>
      <c r="Q58" s="44">
        <v>1900</v>
      </c>
      <c r="R58" s="44">
        <v>2200</v>
      </c>
      <c r="S58" s="33">
        <v>1800</v>
      </c>
      <c r="T58" s="33">
        <v>2176</v>
      </c>
      <c r="U58" s="33">
        <v>2642</v>
      </c>
      <c r="V58" s="33">
        <v>2945</v>
      </c>
      <c r="W58" s="384">
        <f t="shared" si="17"/>
        <v>1</v>
      </c>
      <c r="X58" s="391">
        <f t="shared" si="3"/>
        <v>0</v>
      </c>
      <c r="Y58" s="33">
        <v>1900</v>
      </c>
      <c r="Z58" s="385">
        <f t="shared" si="14"/>
        <v>2280</v>
      </c>
    </row>
    <row r="59" spans="1:26" ht="43.5" customHeight="1">
      <c r="A59" s="368"/>
      <c r="B59" s="368"/>
      <c r="C59" s="368"/>
      <c r="D59" s="368"/>
      <c r="E59" s="527" t="s">
        <v>821</v>
      </c>
      <c r="F59" s="528"/>
      <c r="G59" s="369" t="s">
        <v>715</v>
      </c>
      <c r="H59" s="545" t="s">
        <v>822</v>
      </c>
      <c r="I59" s="545"/>
      <c r="J59" s="545"/>
      <c r="K59" s="545" t="s">
        <v>100</v>
      </c>
      <c r="L59" s="545"/>
      <c r="M59" s="55">
        <v>60</v>
      </c>
      <c r="N59" s="44">
        <v>6</v>
      </c>
      <c r="O59" s="44">
        <v>3</v>
      </c>
      <c r="P59" s="61">
        <f t="shared" si="0"/>
        <v>-54</v>
      </c>
      <c r="Q59" s="44">
        <v>75</v>
      </c>
      <c r="R59" s="44">
        <v>90</v>
      </c>
      <c r="S59" s="33">
        <v>55</v>
      </c>
      <c r="T59" s="33">
        <v>55</v>
      </c>
      <c r="U59" s="33">
        <v>61</v>
      </c>
      <c r="V59" s="33">
        <v>67</v>
      </c>
      <c r="W59" s="384">
        <f t="shared" si="17"/>
        <v>9.166666666666666</v>
      </c>
      <c r="X59" s="391">
        <f t="shared" si="3"/>
        <v>49</v>
      </c>
      <c r="Y59" s="33">
        <v>8</v>
      </c>
      <c r="Z59" s="385">
        <f t="shared" si="14"/>
        <v>9.6</v>
      </c>
    </row>
    <row r="60" spans="1:26" ht="46.5" customHeight="1">
      <c r="A60" s="368"/>
      <c r="B60" s="368"/>
      <c r="C60" s="368"/>
      <c r="D60" s="368"/>
      <c r="E60" s="527" t="s">
        <v>823</v>
      </c>
      <c r="F60" s="528"/>
      <c r="G60" s="369" t="s">
        <v>824</v>
      </c>
      <c r="H60" s="545" t="s">
        <v>825</v>
      </c>
      <c r="I60" s="545"/>
      <c r="J60" s="545"/>
      <c r="K60" s="545" t="s">
        <v>100</v>
      </c>
      <c r="L60" s="545"/>
      <c r="M60" s="55">
        <v>150</v>
      </c>
      <c r="N60" s="44">
        <v>100</v>
      </c>
      <c r="O60" s="44">
        <v>47</v>
      </c>
      <c r="P60" s="61">
        <f t="shared" si="0"/>
        <v>-50</v>
      </c>
      <c r="Q60" s="44">
        <v>180</v>
      </c>
      <c r="R60" s="44">
        <v>210</v>
      </c>
      <c r="S60" s="33">
        <v>120</v>
      </c>
      <c r="T60" s="33">
        <v>180</v>
      </c>
      <c r="U60" s="33">
        <v>190</v>
      </c>
      <c r="V60" s="33">
        <v>200</v>
      </c>
      <c r="W60" s="384">
        <f t="shared" si="17"/>
        <v>1.2</v>
      </c>
      <c r="X60" s="391">
        <f t="shared" si="3"/>
        <v>20</v>
      </c>
      <c r="Y60" s="33">
        <v>120</v>
      </c>
      <c r="Z60" s="385">
        <f t="shared" si="14"/>
        <v>144</v>
      </c>
    </row>
    <row r="61" spans="1:26" ht="42" customHeight="1">
      <c r="A61" s="368"/>
      <c r="B61" s="368"/>
      <c r="C61" s="368"/>
      <c r="D61" s="368"/>
      <c r="E61" s="565" t="s">
        <v>51</v>
      </c>
      <c r="F61" s="528"/>
      <c r="G61" s="369" t="s">
        <v>732</v>
      </c>
      <c r="H61" s="566">
        <v>11643000010000</v>
      </c>
      <c r="I61" s="566"/>
      <c r="J61" s="566"/>
      <c r="K61" s="545" t="s">
        <v>100</v>
      </c>
      <c r="L61" s="545"/>
      <c r="M61" s="55">
        <v>1300</v>
      </c>
      <c r="N61" s="44">
        <v>957</v>
      </c>
      <c r="O61" s="44">
        <v>386</v>
      </c>
      <c r="P61" s="61">
        <f t="shared" si="0"/>
        <v>-343</v>
      </c>
      <c r="Q61" s="44">
        <v>1400</v>
      </c>
      <c r="R61" s="44">
        <v>1500</v>
      </c>
      <c r="S61" s="125">
        <v>110</v>
      </c>
      <c r="T61" s="125">
        <v>110</v>
      </c>
      <c r="U61" s="125">
        <v>121</v>
      </c>
      <c r="V61" s="125">
        <v>133</v>
      </c>
      <c r="W61" s="384">
        <f t="shared" si="17"/>
        <v>0.11494252873563218</v>
      </c>
      <c r="X61" s="391">
        <f t="shared" si="3"/>
        <v>-847</v>
      </c>
      <c r="Y61" s="33">
        <v>1050</v>
      </c>
      <c r="Z61" s="385">
        <f t="shared" si="14"/>
        <v>1260</v>
      </c>
    </row>
    <row r="62" spans="1:26" ht="42" customHeight="1" hidden="1">
      <c r="A62" s="368"/>
      <c r="B62" s="368"/>
      <c r="C62" s="368"/>
      <c r="D62" s="368"/>
      <c r="E62" s="569" t="s">
        <v>478</v>
      </c>
      <c r="F62" s="570"/>
      <c r="G62" s="369"/>
      <c r="H62" s="557">
        <v>11700000000000</v>
      </c>
      <c r="I62" s="557"/>
      <c r="J62" s="557"/>
      <c r="K62" s="43"/>
      <c r="L62" s="43"/>
      <c r="M62" s="55"/>
      <c r="N62" s="44"/>
      <c r="O62" s="44">
        <v>-673</v>
      </c>
      <c r="P62" s="60"/>
      <c r="Q62" s="44"/>
      <c r="R62" s="44"/>
      <c r="S62" s="33"/>
      <c r="T62" s="33"/>
      <c r="U62" s="33"/>
      <c r="V62" s="33"/>
      <c r="W62" s="384"/>
      <c r="X62" s="380">
        <f t="shared" si="3"/>
        <v>0</v>
      </c>
      <c r="Y62" s="33"/>
      <c r="Z62" s="385">
        <f t="shared" si="14"/>
        <v>0</v>
      </c>
    </row>
    <row r="63" spans="1:26" ht="27" customHeight="1">
      <c r="A63" s="401"/>
      <c r="B63" s="401"/>
      <c r="C63" s="401"/>
      <c r="D63" s="401"/>
      <c r="E63" s="571" t="s">
        <v>218</v>
      </c>
      <c r="F63" s="572"/>
      <c r="G63" s="454"/>
      <c r="H63" s="567"/>
      <c r="I63" s="567"/>
      <c r="J63" s="567"/>
      <c r="K63" s="567"/>
      <c r="L63" s="567"/>
      <c r="M63" s="455" t="e">
        <f>M13+M18+M24+M29+M35+M39+M44+M37+M27</f>
        <v>#REF!</v>
      </c>
      <c r="N63" s="455" t="e">
        <f>N13+N18+N24+N29+N35+N39+N44+N37+N27</f>
        <v>#REF!</v>
      </c>
      <c r="O63" s="455" t="e">
        <f>O13+O18+O24+O29+O35+O39+O44+O37+O27+O62</f>
        <v>#REF!</v>
      </c>
      <c r="P63" s="455" t="e">
        <f>P13+P18+P24+P29+P35+P39+P44+P37+P27+P62</f>
        <v>#REF!</v>
      </c>
      <c r="Q63" s="455" t="e">
        <f>Q13+Q18+Q24+Q29+Q35+Q39+Q44+Q37+Q27</f>
        <v>#REF!</v>
      </c>
      <c r="R63" s="455" t="e">
        <f>R13+R18+R24+R29+R35+R39+R44+R37+R27</f>
        <v>#REF!</v>
      </c>
      <c r="S63" s="455">
        <f>S13+S18+S24+S29+S35+S39+S44+S37+S27+S62</f>
        <v>175267</v>
      </c>
      <c r="T63" s="455">
        <f>T13+T18+T24+T29+T35+T39+T44+T37+T27+T62</f>
        <v>185267</v>
      </c>
      <c r="U63" s="455">
        <f>U13+U18+U24+U29+U35+U39+U44+U37+U27+U62</f>
        <v>194659</v>
      </c>
      <c r="V63" s="455">
        <f>V13+V18+V24+V29+V35+V39+V44+V37+V27+V62</f>
        <v>219576</v>
      </c>
      <c r="W63" s="402" t="e">
        <f>S63/N63</f>
        <v>#REF!</v>
      </c>
      <c r="X63" s="403" t="e">
        <f t="shared" si="3"/>
        <v>#REF!</v>
      </c>
      <c r="Y63" s="404" t="e">
        <f>Y13+Y18+Y24+Y29+Y35+Y39+Y44+Y37+Y27+Y62</f>
        <v>#REF!</v>
      </c>
      <c r="Z63" s="404" t="e">
        <f>Z13+Z18+Z24+Z29+Z35+Z39+Z44+Z37+Z27+Z62</f>
        <v>#REF!</v>
      </c>
    </row>
    <row r="64" spans="1:27" s="2" customFormat="1" ht="39.75" customHeight="1">
      <c r="A64" s="536" t="s">
        <v>746</v>
      </c>
      <c r="B64" s="536"/>
      <c r="C64" s="536"/>
      <c r="D64" s="536"/>
      <c r="E64" s="536"/>
      <c r="F64" s="536"/>
      <c r="G64" s="536"/>
      <c r="H64" s="537" t="s">
        <v>508</v>
      </c>
      <c r="I64" s="537"/>
      <c r="J64" s="537"/>
      <c r="K64" s="537"/>
      <c r="L64" s="537"/>
      <c r="M64" s="453">
        <v>408944</v>
      </c>
      <c r="N64" s="453">
        <v>408944</v>
      </c>
      <c r="O64" s="453"/>
      <c r="P64" s="453"/>
      <c r="Q64" s="453">
        <v>378488.3</v>
      </c>
      <c r="R64" s="453">
        <v>382244.2</v>
      </c>
      <c r="S64" s="456">
        <f>S65+S70+S78+S110</f>
        <v>513010.7</v>
      </c>
      <c r="T64" s="456">
        <f>T65+T70+T78+T110</f>
        <v>510319.39999999997</v>
      </c>
      <c r="U64" s="456">
        <f>U65+U70+U78+U110</f>
        <v>481339.20000000007</v>
      </c>
      <c r="V64" s="456">
        <f>V65+V70+V78+V110</f>
        <v>489251.4</v>
      </c>
      <c r="W64" s="405">
        <f>S64/N64</f>
        <v>1.2544766520599397</v>
      </c>
      <c r="X64" s="391">
        <f t="shared" si="3"/>
        <v>104066.70000000001</v>
      </c>
      <c r="Y64" s="62" t="e">
        <f>Y65+Y71+Y81+Y83+Y86+Y88+Y102+Y103+#REF!+Y109+#REF!+Y122</f>
        <v>#REF!</v>
      </c>
      <c r="Z64" s="62" t="e">
        <f>Z65+Z71+Z81+Z83+Z86+Z88+Z102+Z103+#REF!+Z109+#REF!+Z122</f>
        <v>#REF!</v>
      </c>
      <c r="AA64" s="209"/>
    </row>
    <row r="65" spans="1:27" s="12" customFormat="1" ht="29.25" customHeight="1">
      <c r="A65" s="406"/>
      <c r="B65" s="573" t="s">
        <v>364</v>
      </c>
      <c r="C65" s="573"/>
      <c r="D65" s="573"/>
      <c r="E65" s="573"/>
      <c r="F65" s="573"/>
      <c r="G65" s="573"/>
      <c r="H65" s="568" t="s">
        <v>365</v>
      </c>
      <c r="I65" s="568"/>
      <c r="J65" s="568"/>
      <c r="K65" s="568"/>
      <c r="L65" s="568"/>
      <c r="M65" s="457">
        <f>M66+M68</f>
        <v>108779</v>
      </c>
      <c r="N65" s="457">
        <f>N66+N68</f>
        <v>108779</v>
      </c>
      <c r="O65" s="457"/>
      <c r="P65" s="457"/>
      <c r="Q65" s="457">
        <v>86423</v>
      </c>
      <c r="R65" s="457">
        <v>86723</v>
      </c>
      <c r="S65" s="457">
        <f>S66+S68</f>
        <v>58595.1</v>
      </c>
      <c r="T65" s="457">
        <f>T66+T68</f>
        <v>58595.1</v>
      </c>
      <c r="U65" s="457">
        <f>U66+U68</f>
        <v>49188</v>
      </c>
      <c r="V65" s="457">
        <f>V66+V68</f>
        <v>51374</v>
      </c>
      <c r="W65" s="408">
        <f>S65/N65</f>
        <v>0.5386618740749594</v>
      </c>
      <c r="X65" s="380">
        <f t="shared" si="3"/>
        <v>-50183.9</v>
      </c>
      <c r="Y65" s="407">
        <f>Y66+Y68</f>
        <v>44547</v>
      </c>
      <c r="Z65" s="407">
        <f>Z66</f>
        <v>44573</v>
      </c>
      <c r="AA65" s="210"/>
    </row>
    <row r="66" spans="1:27" s="8" customFormat="1" ht="33.75" customHeight="1">
      <c r="A66" s="367"/>
      <c r="B66" s="367"/>
      <c r="C66" s="553" t="s">
        <v>511</v>
      </c>
      <c r="D66" s="553"/>
      <c r="E66" s="553"/>
      <c r="F66" s="553"/>
      <c r="G66" s="553"/>
      <c r="H66" s="554" t="s">
        <v>773</v>
      </c>
      <c r="I66" s="554"/>
      <c r="J66" s="554"/>
      <c r="K66" s="554"/>
      <c r="L66" s="554"/>
      <c r="M66" s="42">
        <v>86191</v>
      </c>
      <c r="N66" s="42">
        <f>N67</f>
        <v>86191</v>
      </c>
      <c r="O66" s="42"/>
      <c r="P66" s="42"/>
      <c r="Q66" s="42">
        <v>86423</v>
      </c>
      <c r="R66" s="42">
        <v>86723</v>
      </c>
      <c r="S66" s="129">
        <f>S67</f>
        <v>47135</v>
      </c>
      <c r="T66" s="129">
        <f>T67</f>
        <v>47135</v>
      </c>
      <c r="U66" s="129">
        <f>U67</f>
        <v>49188</v>
      </c>
      <c r="V66" s="129">
        <f>V67</f>
        <v>51374</v>
      </c>
      <c r="W66" s="405">
        <f>S66/N66</f>
        <v>0.5468668422457101</v>
      </c>
      <c r="X66" s="391">
        <f t="shared" si="3"/>
        <v>-39056</v>
      </c>
      <c r="Y66" s="42">
        <f>Y67</f>
        <v>44547</v>
      </c>
      <c r="Z66" s="42">
        <f>Z67</f>
        <v>44573</v>
      </c>
      <c r="AA66" s="211"/>
    </row>
    <row r="67" spans="1:27" ht="27.75" customHeight="1">
      <c r="A67" s="368"/>
      <c r="B67" s="368"/>
      <c r="C67" s="368"/>
      <c r="D67" s="368"/>
      <c r="E67" s="527" t="s">
        <v>301</v>
      </c>
      <c r="F67" s="528"/>
      <c r="G67" s="369" t="s">
        <v>479</v>
      </c>
      <c r="H67" s="545" t="s">
        <v>302</v>
      </c>
      <c r="I67" s="545"/>
      <c r="J67" s="545"/>
      <c r="K67" s="545" t="s">
        <v>303</v>
      </c>
      <c r="L67" s="545"/>
      <c r="M67" s="44">
        <v>86191</v>
      </c>
      <c r="N67" s="44">
        <v>86191</v>
      </c>
      <c r="O67" s="44"/>
      <c r="P67" s="44"/>
      <c r="Q67" s="44">
        <v>86423</v>
      </c>
      <c r="R67" s="44">
        <v>86723</v>
      </c>
      <c r="S67" s="127">
        <v>47135</v>
      </c>
      <c r="T67" s="127">
        <v>47135</v>
      </c>
      <c r="U67" s="127">
        <v>49188</v>
      </c>
      <c r="V67" s="127">
        <v>51374</v>
      </c>
      <c r="W67" s="405">
        <f>S67/N67</f>
        <v>0.5468668422457101</v>
      </c>
      <c r="X67" s="391">
        <f t="shared" si="3"/>
        <v>-39056</v>
      </c>
      <c r="Y67" s="409">
        <v>44547</v>
      </c>
      <c r="Z67" s="409">
        <v>44573</v>
      </c>
      <c r="AA67" s="410"/>
    </row>
    <row r="68" spans="1:27" s="8" customFormat="1" ht="27" customHeight="1">
      <c r="A68" s="367"/>
      <c r="B68" s="367"/>
      <c r="C68" s="553" t="s">
        <v>502</v>
      </c>
      <c r="D68" s="553"/>
      <c r="E68" s="553"/>
      <c r="F68" s="553"/>
      <c r="G68" s="553"/>
      <c r="H68" s="554" t="s">
        <v>304</v>
      </c>
      <c r="I68" s="554"/>
      <c r="J68" s="554"/>
      <c r="K68" s="554"/>
      <c r="L68" s="554"/>
      <c r="M68" s="42">
        <v>22588</v>
      </c>
      <c r="N68" s="42">
        <v>22588</v>
      </c>
      <c r="O68" s="42"/>
      <c r="P68" s="42"/>
      <c r="Q68" s="42">
        <v>0</v>
      </c>
      <c r="R68" s="42">
        <v>0</v>
      </c>
      <c r="S68" s="127">
        <f>S69</f>
        <v>11460.1</v>
      </c>
      <c r="T68" s="127">
        <f>T69</f>
        <v>11460.1</v>
      </c>
      <c r="U68" s="127">
        <f>U69</f>
        <v>0</v>
      </c>
      <c r="V68" s="127">
        <f>V69</f>
        <v>0</v>
      </c>
      <c r="W68" s="411"/>
      <c r="X68" s="391">
        <f t="shared" si="3"/>
        <v>-11127.9</v>
      </c>
      <c r="Y68" s="411">
        <v>0</v>
      </c>
      <c r="Z68" s="411"/>
      <c r="AA68" s="211"/>
    </row>
    <row r="69" spans="1:26" ht="54.75" customHeight="1">
      <c r="A69" s="368"/>
      <c r="B69" s="368"/>
      <c r="C69" s="368"/>
      <c r="D69" s="368"/>
      <c r="E69" s="527" t="s">
        <v>450</v>
      </c>
      <c r="F69" s="528"/>
      <c r="G69" s="369" t="s">
        <v>479</v>
      </c>
      <c r="H69" s="545" t="s">
        <v>305</v>
      </c>
      <c r="I69" s="545"/>
      <c r="J69" s="545"/>
      <c r="K69" s="545" t="s">
        <v>303</v>
      </c>
      <c r="L69" s="545"/>
      <c r="M69" s="44">
        <v>22588</v>
      </c>
      <c r="N69" s="44">
        <v>22588</v>
      </c>
      <c r="O69" s="44"/>
      <c r="P69" s="44"/>
      <c r="Q69" s="44">
        <v>0</v>
      </c>
      <c r="R69" s="44">
        <v>0</v>
      </c>
      <c r="S69" s="33">
        <v>11460.1</v>
      </c>
      <c r="T69" s="33">
        <v>11460.1</v>
      </c>
      <c r="U69" s="33">
        <v>0</v>
      </c>
      <c r="V69" s="33">
        <v>0</v>
      </c>
      <c r="W69" s="33"/>
      <c r="X69" s="391">
        <f t="shared" si="3"/>
        <v>-11127.9</v>
      </c>
      <c r="Y69" s="33">
        <v>0</v>
      </c>
      <c r="Z69" s="33"/>
    </row>
    <row r="70" spans="1:27" s="12" customFormat="1" ht="39" customHeight="1">
      <c r="A70" s="370"/>
      <c r="B70" s="579" t="s">
        <v>52</v>
      </c>
      <c r="C70" s="579"/>
      <c r="D70" s="579"/>
      <c r="E70" s="579"/>
      <c r="F70" s="579"/>
      <c r="G70" s="579"/>
      <c r="H70" s="580" t="s">
        <v>306</v>
      </c>
      <c r="I70" s="580"/>
      <c r="J70" s="580"/>
      <c r="K70" s="580"/>
      <c r="L70" s="580"/>
      <c r="M70" s="458">
        <v>24188.2</v>
      </c>
      <c r="N70" s="458">
        <v>47157.87</v>
      </c>
      <c r="O70" s="458"/>
      <c r="P70" s="458"/>
      <c r="Q70" s="458">
        <v>25597.7</v>
      </c>
      <c r="R70" s="458">
        <v>26553.1</v>
      </c>
      <c r="S70" s="459">
        <f>S71</f>
        <v>49585.6</v>
      </c>
      <c r="T70" s="459">
        <f>T71</f>
        <v>48755.899999999994</v>
      </c>
      <c r="U70" s="459">
        <f>U71</f>
        <v>27349.1</v>
      </c>
      <c r="V70" s="459">
        <f>V71</f>
        <v>28144.3</v>
      </c>
      <c r="W70" s="64"/>
      <c r="X70" s="391">
        <f t="shared" si="3"/>
        <v>2427.729999999996</v>
      </c>
      <c r="Y70" s="64"/>
      <c r="Z70" s="64"/>
      <c r="AA70" s="210"/>
    </row>
    <row r="71" spans="1:26" s="5" customFormat="1" ht="36" customHeight="1">
      <c r="A71" s="126"/>
      <c r="B71" s="581" t="s">
        <v>370</v>
      </c>
      <c r="C71" s="581"/>
      <c r="D71" s="581"/>
      <c r="E71" s="581"/>
      <c r="F71" s="581"/>
      <c r="G71" s="581"/>
      <c r="H71" s="582" t="s">
        <v>460</v>
      </c>
      <c r="I71" s="582"/>
      <c r="J71" s="582"/>
      <c r="K71" s="583">
        <v>151</v>
      </c>
      <c r="L71" s="583"/>
      <c r="M71" s="63"/>
      <c r="N71" s="63">
        <v>2750.1</v>
      </c>
      <c r="O71" s="63"/>
      <c r="P71" s="63"/>
      <c r="Q71" s="63"/>
      <c r="R71" s="63"/>
      <c r="S71" s="125">
        <f>S72+S73+S75+S74</f>
        <v>49585.6</v>
      </c>
      <c r="T71" s="125">
        <f>T72+T73+T75+T74+T77</f>
        <v>48755.899999999994</v>
      </c>
      <c r="U71" s="125">
        <f>U72+U73+U75+U74+U77</f>
        <v>27349.1</v>
      </c>
      <c r="V71" s="125">
        <f>V72+V73+V75+V74+V77</f>
        <v>28144.3</v>
      </c>
      <c r="W71" s="412">
        <f>S71/N71</f>
        <v>18.03047161921385</v>
      </c>
      <c r="X71" s="399">
        <f t="shared" si="3"/>
        <v>46835.5</v>
      </c>
      <c r="Y71" s="125">
        <v>1378.1</v>
      </c>
      <c r="Z71" s="125">
        <v>2202.6</v>
      </c>
    </row>
    <row r="72" spans="1:27" s="8" customFormat="1" ht="48" customHeight="1">
      <c r="A72" s="367"/>
      <c r="B72" s="413"/>
      <c r="C72" s="584" t="s">
        <v>53</v>
      </c>
      <c r="D72" s="584"/>
      <c r="E72" s="584"/>
      <c r="F72" s="584"/>
      <c r="G72" s="584"/>
      <c r="H72" s="585" t="s">
        <v>459</v>
      </c>
      <c r="I72" s="585"/>
      <c r="J72" s="585"/>
      <c r="K72" s="583"/>
      <c r="L72" s="583"/>
      <c r="M72" s="42">
        <v>5225.9</v>
      </c>
      <c r="N72" s="42">
        <v>4219.25</v>
      </c>
      <c r="O72" s="42"/>
      <c r="P72" s="42"/>
      <c r="Q72" s="42">
        <v>5225.9</v>
      </c>
      <c r="R72" s="42">
        <v>5225.9</v>
      </c>
      <c r="S72" s="125">
        <v>3273.1</v>
      </c>
      <c r="T72" s="125">
        <v>3273.1</v>
      </c>
      <c r="U72" s="125">
        <v>865.3</v>
      </c>
      <c r="V72" s="125">
        <v>865.3</v>
      </c>
      <c r="W72" s="411"/>
      <c r="X72" s="391">
        <f t="shared" si="3"/>
        <v>-946.1500000000001</v>
      </c>
      <c r="Y72" s="411"/>
      <c r="Z72" s="411"/>
      <c r="AA72" s="211"/>
    </row>
    <row r="73" spans="1:26" ht="72" customHeight="1">
      <c r="A73" s="368"/>
      <c r="B73" s="368"/>
      <c r="C73" s="368"/>
      <c r="D73" s="368"/>
      <c r="E73" s="527" t="s">
        <v>140</v>
      </c>
      <c r="F73" s="528"/>
      <c r="G73" s="369"/>
      <c r="H73" s="585" t="s">
        <v>459</v>
      </c>
      <c r="I73" s="585"/>
      <c r="J73" s="585"/>
      <c r="K73" s="583"/>
      <c r="L73" s="583"/>
      <c r="M73" s="44"/>
      <c r="N73" s="44">
        <v>50</v>
      </c>
      <c r="O73" s="44"/>
      <c r="P73" s="44"/>
      <c r="Q73" s="44"/>
      <c r="R73" s="44"/>
      <c r="S73" s="33">
        <v>43154</v>
      </c>
      <c r="T73" s="33">
        <v>42511.7</v>
      </c>
      <c r="U73" s="33">
        <v>24102.5</v>
      </c>
      <c r="V73" s="33">
        <f>27923.4-3000</f>
        <v>24923.4</v>
      </c>
      <c r="W73" s="33"/>
      <c r="X73" s="391">
        <f t="shared" si="3"/>
        <v>43104</v>
      </c>
      <c r="Y73" s="33"/>
      <c r="Z73" s="33"/>
    </row>
    <row r="74" spans="1:26" ht="72" customHeight="1">
      <c r="A74" s="368"/>
      <c r="B74" s="368"/>
      <c r="C74" s="368"/>
      <c r="D74" s="368"/>
      <c r="E74" s="540" t="s">
        <v>54</v>
      </c>
      <c r="F74" s="541"/>
      <c r="G74" s="369"/>
      <c r="H74" s="574" t="s">
        <v>55</v>
      </c>
      <c r="I74" s="575"/>
      <c r="J74" s="576"/>
      <c r="K74" s="577"/>
      <c r="L74" s="578"/>
      <c r="M74" s="44"/>
      <c r="N74" s="44"/>
      <c r="O74" s="44"/>
      <c r="P74" s="44"/>
      <c r="Q74" s="44"/>
      <c r="R74" s="44"/>
      <c r="S74" s="33">
        <v>2585.7</v>
      </c>
      <c r="T74" s="33">
        <v>2585.7</v>
      </c>
      <c r="U74" s="33">
        <v>1877.8</v>
      </c>
      <c r="V74" s="33">
        <v>1818.6</v>
      </c>
      <c r="W74" s="33"/>
      <c r="X74" s="391"/>
      <c r="Y74" s="33"/>
      <c r="Z74" s="33"/>
    </row>
    <row r="75" spans="1:26" ht="62.25" customHeight="1">
      <c r="A75" s="368"/>
      <c r="B75" s="368"/>
      <c r="C75" s="368"/>
      <c r="D75" s="368"/>
      <c r="E75" s="527" t="s">
        <v>56</v>
      </c>
      <c r="F75" s="528"/>
      <c r="G75" s="369"/>
      <c r="H75" s="585" t="s">
        <v>459</v>
      </c>
      <c r="I75" s="585"/>
      <c r="J75" s="585"/>
      <c r="K75" s="583"/>
      <c r="L75" s="583"/>
      <c r="M75" s="44"/>
      <c r="N75" s="44">
        <v>1273.86</v>
      </c>
      <c r="O75" s="44"/>
      <c r="P75" s="44"/>
      <c r="Q75" s="44"/>
      <c r="R75" s="44"/>
      <c r="S75" s="33">
        <v>572.8</v>
      </c>
      <c r="T75" s="33">
        <v>335.4</v>
      </c>
      <c r="U75" s="33">
        <v>453.5</v>
      </c>
      <c r="V75" s="33">
        <v>487</v>
      </c>
      <c r="W75" s="33"/>
      <c r="X75" s="391">
        <f t="shared" si="3"/>
        <v>-701.06</v>
      </c>
      <c r="Y75" s="33"/>
      <c r="Z75" s="33"/>
    </row>
    <row r="76" spans="1:26" ht="44.25" customHeight="1" hidden="1">
      <c r="A76" s="368"/>
      <c r="B76" s="368"/>
      <c r="C76" s="368"/>
      <c r="D76" s="368"/>
      <c r="E76" s="527" t="s">
        <v>883</v>
      </c>
      <c r="F76" s="528"/>
      <c r="G76" s="369"/>
      <c r="H76" s="586" t="s">
        <v>459</v>
      </c>
      <c r="I76" s="587"/>
      <c r="J76" s="587"/>
      <c r="K76" s="588"/>
      <c r="L76" s="589"/>
      <c r="M76" s="44"/>
      <c r="N76" s="44">
        <v>155</v>
      </c>
      <c r="O76" s="44"/>
      <c r="P76" s="44"/>
      <c r="Q76" s="44"/>
      <c r="R76" s="44"/>
      <c r="S76" s="33"/>
      <c r="T76" s="33"/>
      <c r="U76" s="33"/>
      <c r="V76" s="33"/>
      <c r="W76" s="33"/>
      <c r="X76" s="391">
        <f t="shared" si="3"/>
        <v>-155</v>
      </c>
      <c r="Y76" s="33"/>
      <c r="Z76" s="33"/>
    </row>
    <row r="77" spans="1:26" ht="45" customHeight="1">
      <c r="A77" s="368"/>
      <c r="B77" s="368"/>
      <c r="C77" s="368"/>
      <c r="D77" s="368"/>
      <c r="E77" s="565" t="s">
        <v>883</v>
      </c>
      <c r="F77" s="528"/>
      <c r="G77" s="369"/>
      <c r="H77" s="586" t="s">
        <v>459</v>
      </c>
      <c r="I77" s="587"/>
      <c r="J77" s="587"/>
      <c r="K77" s="588"/>
      <c r="L77" s="589"/>
      <c r="M77" s="44"/>
      <c r="N77" s="44">
        <v>5213.33</v>
      </c>
      <c r="O77" s="44"/>
      <c r="P77" s="44"/>
      <c r="Q77" s="44"/>
      <c r="R77" s="44"/>
      <c r="S77" s="33">
        <v>0</v>
      </c>
      <c r="T77" s="33">
        <v>50</v>
      </c>
      <c r="U77" s="33">
        <v>50</v>
      </c>
      <c r="V77" s="33">
        <v>50</v>
      </c>
      <c r="W77" s="33"/>
      <c r="X77" s="391">
        <f aca="true" t="shared" si="20" ref="X77:X123">S77-N77</f>
        <v>-5213.33</v>
      </c>
      <c r="Y77" s="33"/>
      <c r="Z77" s="33"/>
    </row>
    <row r="78" spans="1:30" s="12" customFormat="1" ht="33.75" customHeight="1">
      <c r="A78" s="370"/>
      <c r="B78" s="579" t="s">
        <v>295</v>
      </c>
      <c r="C78" s="579"/>
      <c r="D78" s="579"/>
      <c r="E78" s="579"/>
      <c r="F78" s="579"/>
      <c r="G78" s="579"/>
      <c r="H78" s="580" t="s">
        <v>296</v>
      </c>
      <c r="I78" s="580"/>
      <c r="J78" s="580"/>
      <c r="K78" s="580"/>
      <c r="L78" s="580"/>
      <c r="M78" s="458">
        <v>275855.8</v>
      </c>
      <c r="N78" s="458">
        <v>270987.98</v>
      </c>
      <c r="O78" s="458"/>
      <c r="P78" s="458"/>
      <c r="Q78" s="458">
        <v>266346.6</v>
      </c>
      <c r="R78" s="458">
        <v>268847.1</v>
      </c>
      <c r="S78" s="459">
        <f>S81+S83+S85+S87+S101+S109+S79</f>
        <v>402874.6</v>
      </c>
      <c r="T78" s="459">
        <f>T81+T83+T85+T87+T101+T109+T79</f>
        <v>402735.3</v>
      </c>
      <c r="U78" s="459">
        <f>U81+U83+U85+U87+U101+U109</f>
        <v>404802.10000000003</v>
      </c>
      <c r="V78" s="459">
        <f>V81+V83+V85+V87+V101+V109</f>
        <v>409733.10000000003</v>
      </c>
      <c r="W78" s="64"/>
      <c r="X78" s="391">
        <f t="shared" si="20"/>
        <v>131886.62</v>
      </c>
      <c r="Y78" s="64"/>
      <c r="Z78" s="64"/>
      <c r="AA78" s="210"/>
      <c r="AB78" s="12">
        <v>402874.6</v>
      </c>
      <c r="AC78" s="12">
        <v>404939.2</v>
      </c>
      <c r="AD78" s="12">
        <v>409865.1</v>
      </c>
    </row>
    <row r="79" spans="1:27" s="8" customFormat="1" ht="67.5" customHeight="1" hidden="1">
      <c r="A79" s="367"/>
      <c r="B79" s="367"/>
      <c r="C79" s="590" t="s">
        <v>656</v>
      </c>
      <c r="D79" s="591"/>
      <c r="E79" s="591"/>
      <c r="F79" s="591"/>
      <c r="G79" s="591"/>
      <c r="H79" s="585" t="s">
        <v>657</v>
      </c>
      <c r="I79" s="585"/>
      <c r="J79" s="585"/>
      <c r="K79" s="554"/>
      <c r="L79" s="554"/>
      <c r="M79" s="42">
        <v>2158.6</v>
      </c>
      <c r="N79" s="67">
        <v>2476.3</v>
      </c>
      <c r="O79" s="66"/>
      <c r="P79" s="66"/>
      <c r="Q79" s="66">
        <v>2158.6</v>
      </c>
      <c r="R79" s="66">
        <v>2158.6</v>
      </c>
      <c r="S79" s="127">
        <f>S80</f>
        <v>0</v>
      </c>
      <c r="T79" s="127">
        <f>T80</f>
        <v>0</v>
      </c>
      <c r="U79" s="127">
        <f>U80</f>
        <v>0</v>
      </c>
      <c r="V79" s="127">
        <f>V80</f>
        <v>0</v>
      </c>
      <c r="W79" s="384">
        <f aca="true" t="shared" si="21" ref="W79:W84">S79/N79</f>
        <v>0</v>
      </c>
      <c r="X79" s="391">
        <f>S79-N79</f>
        <v>-2476.3</v>
      </c>
      <c r="Y79" s="414">
        <v>2542.4</v>
      </c>
      <c r="Z79" s="414">
        <v>2542.4</v>
      </c>
      <c r="AA79" s="211"/>
    </row>
    <row r="80" spans="1:26" ht="68.25" customHeight="1" hidden="1">
      <c r="A80" s="368"/>
      <c r="B80" s="368"/>
      <c r="C80" s="368"/>
      <c r="D80" s="368"/>
      <c r="E80" s="527" t="s">
        <v>141</v>
      </c>
      <c r="F80" s="528"/>
      <c r="G80" s="369" t="s">
        <v>479</v>
      </c>
      <c r="H80" s="587" t="s">
        <v>658</v>
      </c>
      <c r="I80" s="587"/>
      <c r="J80" s="587"/>
      <c r="K80" s="545" t="s">
        <v>303</v>
      </c>
      <c r="L80" s="545"/>
      <c r="M80" s="44">
        <v>2158.6</v>
      </c>
      <c r="N80" s="44">
        <v>2476.3</v>
      </c>
      <c r="O80" s="44"/>
      <c r="P80" s="44"/>
      <c r="Q80" s="44">
        <v>2158.6</v>
      </c>
      <c r="R80" s="44">
        <v>2158.6</v>
      </c>
      <c r="S80" s="125">
        <v>0</v>
      </c>
      <c r="T80" s="125">
        <v>0</v>
      </c>
      <c r="U80" s="125"/>
      <c r="V80" s="125"/>
      <c r="W80" s="384">
        <f t="shared" si="21"/>
        <v>0</v>
      </c>
      <c r="X80" s="391">
        <f>S80-N80</f>
        <v>-2476.3</v>
      </c>
      <c r="Y80" s="33">
        <v>2542.4</v>
      </c>
      <c r="Z80" s="33">
        <v>2542.4</v>
      </c>
    </row>
    <row r="81" spans="1:27" s="8" customFormat="1" ht="33.75" customHeight="1">
      <c r="A81" s="367"/>
      <c r="B81" s="367"/>
      <c r="C81" s="553" t="s">
        <v>660</v>
      </c>
      <c r="D81" s="553"/>
      <c r="E81" s="553"/>
      <c r="F81" s="553"/>
      <c r="G81" s="553"/>
      <c r="H81" s="554" t="s">
        <v>297</v>
      </c>
      <c r="I81" s="554"/>
      <c r="J81" s="554"/>
      <c r="K81" s="554"/>
      <c r="L81" s="554"/>
      <c r="M81" s="42">
        <v>2158.6</v>
      </c>
      <c r="N81" s="67">
        <v>2476.3</v>
      </c>
      <c r="O81" s="66"/>
      <c r="P81" s="66"/>
      <c r="Q81" s="66">
        <v>2158.6</v>
      </c>
      <c r="R81" s="66">
        <v>2158.6</v>
      </c>
      <c r="S81" s="127">
        <f>S82</f>
        <v>2493.6</v>
      </c>
      <c r="T81" s="127">
        <f>T82</f>
        <v>2354.3</v>
      </c>
      <c r="U81" s="127">
        <f>U82</f>
        <v>2422.5</v>
      </c>
      <c r="V81" s="127">
        <f>V82</f>
        <v>2427.6</v>
      </c>
      <c r="W81" s="384">
        <f t="shared" si="21"/>
        <v>1.0069862294552354</v>
      </c>
      <c r="X81" s="391">
        <f t="shared" si="20"/>
        <v>17.299999999999727</v>
      </c>
      <c r="Y81" s="414">
        <v>2542.4</v>
      </c>
      <c r="Z81" s="414">
        <v>2542.4</v>
      </c>
      <c r="AA81" s="211"/>
    </row>
    <row r="82" spans="1:26" ht="51" customHeight="1">
      <c r="A82" s="368"/>
      <c r="B82" s="368"/>
      <c r="C82" s="368"/>
      <c r="D82" s="368"/>
      <c r="E82" s="527" t="s">
        <v>659</v>
      </c>
      <c r="F82" s="528"/>
      <c r="G82" s="369" t="s">
        <v>479</v>
      </c>
      <c r="H82" s="545" t="s">
        <v>669</v>
      </c>
      <c r="I82" s="545"/>
      <c r="J82" s="545"/>
      <c r="K82" s="545" t="s">
        <v>303</v>
      </c>
      <c r="L82" s="545"/>
      <c r="M82" s="44">
        <v>2158.6</v>
      </c>
      <c r="N82" s="44">
        <v>2476.3</v>
      </c>
      <c r="O82" s="44"/>
      <c r="P82" s="44"/>
      <c r="Q82" s="44">
        <v>2158.6</v>
      </c>
      <c r="R82" s="44">
        <v>2158.6</v>
      </c>
      <c r="S82" s="127">
        <v>2493.6</v>
      </c>
      <c r="T82" s="127">
        <v>2354.3</v>
      </c>
      <c r="U82" s="127">
        <v>2422.5</v>
      </c>
      <c r="V82" s="127">
        <v>2427.6</v>
      </c>
      <c r="W82" s="384">
        <f t="shared" si="21"/>
        <v>1.0069862294552354</v>
      </c>
      <c r="X82" s="391">
        <f t="shared" si="20"/>
        <v>17.299999999999727</v>
      </c>
      <c r="Y82" s="33">
        <v>2542.4</v>
      </c>
      <c r="Z82" s="33">
        <v>2542.4</v>
      </c>
    </row>
    <row r="83" spans="1:27" s="8" customFormat="1" ht="34.5" customHeight="1">
      <c r="A83" s="367"/>
      <c r="B83" s="367"/>
      <c r="C83" s="553" t="s">
        <v>661</v>
      </c>
      <c r="D83" s="553"/>
      <c r="E83" s="553"/>
      <c r="F83" s="553"/>
      <c r="G83" s="553"/>
      <c r="H83" s="554" t="s">
        <v>670</v>
      </c>
      <c r="I83" s="554"/>
      <c r="J83" s="554"/>
      <c r="K83" s="554"/>
      <c r="L83" s="554"/>
      <c r="M83" s="42">
        <v>5739</v>
      </c>
      <c r="N83" s="42">
        <v>5739</v>
      </c>
      <c r="O83" s="42"/>
      <c r="P83" s="42"/>
      <c r="Q83" s="42">
        <v>5739</v>
      </c>
      <c r="R83" s="42">
        <v>5739</v>
      </c>
      <c r="S83" s="127">
        <f>S84</f>
        <v>5769</v>
      </c>
      <c r="T83" s="127">
        <f>T84</f>
        <v>5769</v>
      </c>
      <c r="U83" s="127">
        <f>U84</f>
        <v>5769</v>
      </c>
      <c r="V83" s="127">
        <f>V84</f>
        <v>5769</v>
      </c>
      <c r="W83" s="384">
        <f t="shared" si="21"/>
        <v>1.0052273915316257</v>
      </c>
      <c r="X83" s="391">
        <f t="shared" si="20"/>
        <v>30</v>
      </c>
      <c r="Y83" s="414">
        <v>5769.4</v>
      </c>
      <c r="Z83" s="414">
        <v>5769.4</v>
      </c>
      <c r="AA83" s="211"/>
    </row>
    <row r="84" spans="1:26" ht="44.25" customHeight="1">
      <c r="A84" s="368"/>
      <c r="B84" s="368"/>
      <c r="C84" s="368"/>
      <c r="D84" s="368"/>
      <c r="E84" s="527" t="s">
        <v>452</v>
      </c>
      <c r="F84" s="528"/>
      <c r="G84" s="369" t="s">
        <v>479</v>
      </c>
      <c r="H84" s="545" t="s">
        <v>671</v>
      </c>
      <c r="I84" s="545"/>
      <c r="J84" s="545"/>
      <c r="K84" s="545" t="s">
        <v>303</v>
      </c>
      <c r="L84" s="545"/>
      <c r="M84" s="44">
        <v>5739</v>
      </c>
      <c r="N84" s="44">
        <v>5739</v>
      </c>
      <c r="O84" s="44"/>
      <c r="P84" s="44"/>
      <c r="Q84" s="44">
        <v>5739</v>
      </c>
      <c r="R84" s="44">
        <v>5739</v>
      </c>
      <c r="S84" s="125">
        <v>5769</v>
      </c>
      <c r="T84" s="125">
        <v>5769</v>
      </c>
      <c r="U84" s="125">
        <v>5769</v>
      </c>
      <c r="V84" s="125">
        <v>5769</v>
      </c>
      <c r="W84" s="384">
        <f t="shared" si="21"/>
        <v>1.0052273915316257</v>
      </c>
      <c r="X84" s="391">
        <f t="shared" si="20"/>
        <v>30</v>
      </c>
      <c r="Y84" s="33">
        <v>5769.4</v>
      </c>
      <c r="Z84" s="33">
        <v>5769.4</v>
      </c>
    </row>
    <row r="85" spans="1:27" s="8" customFormat="1" ht="30" customHeight="1">
      <c r="A85" s="367"/>
      <c r="B85" s="367"/>
      <c r="C85" s="553" t="s">
        <v>662</v>
      </c>
      <c r="D85" s="553"/>
      <c r="E85" s="553"/>
      <c r="F85" s="553"/>
      <c r="G85" s="553"/>
      <c r="H85" s="554" t="s">
        <v>672</v>
      </c>
      <c r="I85" s="554"/>
      <c r="J85" s="554"/>
      <c r="K85" s="554"/>
      <c r="L85" s="554"/>
      <c r="M85" s="42">
        <v>24542.5</v>
      </c>
      <c r="N85" s="42">
        <v>24542.5</v>
      </c>
      <c r="O85" s="42"/>
      <c r="P85" s="42"/>
      <c r="Q85" s="42">
        <v>24542.5</v>
      </c>
      <c r="R85" s="42">
        <v>24542.5</v>
      </c>
      <c r="S85" s="127">
        <f>S86</f>
        <v>31539.6</v>
      </c>
      <c r="T85" s="127">
        <f>T86</f>
        <v>31539.6</v>
      </c>
      <c r="U85" s="127">
        <f>U86</f>
        <v>33085</v>
      </c>
      <c r="V85" s="127">
        <f>V86</f>
        <v>34573.8</v>
      </c>
      <c r="W85" s="411"/>
      <c r="X85" s="391">
        <f t="shared" si="20"/>
        <v>6997.0999999999985</v>
      </c>
      <c r="Y85" s="411"/>
      <c r="Z85" s="411"/>
      <c r="AA85" s="211"/>
    </row>
    <row r="86" spans="1:26" ht="45" customHeight="1">
      <c r="A86" s="368"/>
      <c r="B86" s="368"/>
      <c r="C86" s="368"/>
      <c r="D86" s="368"/>
      <c r="E86" s="527" t="s">
        <v>453</v>
      </c>
      <c r="F86" s="528"/>
      <c r="G86" s="369" t="s">
        <v>479</v>
      </c>
      <c r="H86" s="545" t="s">
        <v>673</v>
      </c>
      <c r="I86" s="545"/>
      <c r="J86" s="545"/>
      <c r="K86" s="545" t="s">
        <v>303</v>
      </c>
      <c r="L86" s="545"/>
      <c r="M86" s="44">
        <v>24542.5</v>
      </c>
      <c r="N86" s="58">
        <v>24542.5</v>
      </c>
      <c r="O86" s="58"/>
      <c r="P86" s="58"/>
      <c r="Q86" s="58">
        <v>24542.5</v>
      </c>
      <c r="R86" s="58">
        <v>24542.5</v>
      </c>
      <c r="S86" s="127">
        <v>31539.6</v>
      </c>
      <c r="T86" s="127">
        <v>31539.6</v>
      </c>
      <c r="U86" s="127">
        <v>33085</v>
      </c>
      <c r="V86" s="127">
        <v>34573.8</v>
      </c>
      <c r="W86" s="384">
        <f>S86/N86</f>
        <v>1.2851013547927064</v>
      </c>
      <c r="X86" s="391">
        <f t="shared" si="20"/>
        <v>6997.0999999999985</v>
      </c>
      <c r="Y86" s="415">
        <v>29905.8</v>
      </c>
      <c r="Z86" s="415">
        <v>29905.8</v>
      </c>
    </row>
    <row r="87" spans="1:27" s="8" customFormat="1" ht="67.5" customHeight="1">
      <c r="A87" s="367"/>
      <c r="B87" s="367"/>
      <c r="C87" s="553" t="s">
        <v>118</v>
      </c>
      <c r="D87" s="553"/>
      <c r="E87" s="553"/>
      <c r="F87" s="553"/>
      <c r="G87" s="553"/>
      <c r="H87" s="554" t="s">
        <v>674</v>
      </c>
      <c r="I87" s="554"/>
      <c r="J87" s="554"/>
      <c r="K87" s="554"/>
      <c r="L87" s="554"/>
      <c r="M87" s="42">
        <v>7633</v>
      </c>
      <c r="N87" s="42">
        <v>7633</v>
      </c>
      <c r="O87" s="42"/>
      <c r="P87" s="42"/>
      <c r="Q87" s="42">
        <v>7946.2</v>
      </c>
      <c r="R87" s="42">
        <v>8780</v>
      </c>
      <c r="S87" s="127">
        <f>S88</f>
        <v>5464.2</v>
      </c>
      <c r="T87" s="127">
        <f>T88</f>
        <v>5464.2</v>
      </c>
      <c r="U87" s="127">
        <f>U88</f>
        <v>5698.9</v>
      </c>
      <c r="V87" s="127">
        <f>V88</f>
        <v>5715.6</v>
      </c>
      <c r="W87" s="411"/>
      <c r="X87" s="391">
        <f t="shared" si="20"/>
        <v>-2168.8</v>
      </c>
      <c r="Y87" s="411"/>
      <c r="Z87" s="411"/>
      <c r="AA87" s="211"/>
    </row>
    <row r="88" spans="1:26" ht="86.25" customHeight="1">
      <c r="A88" s="368"/>
      <c r="B88" s="368"/>
      <c r="C88" s="368"/>
      <c r="D88" s="368"/>
      <c r="E88" s="527" t="s">
        <v>363</v>
      </c>
      <c r="F88" s="528"/>
      <c r="G88" s="369" t="s">
        <v>479</v>
      </c>
      <c r="H88" s="545" t="s">
        <v>675</v>
      </c>
      <c r="I88" s="545"/>
      <c r="J88" s="545"/>
      <c r="K88" s="545" t="s">
        <v>303</v>
      </c>
      <c r="L88" s="545"/>
      <c r="M88" s="44">
        <v>7633</v>
      </c>
      <c r="N88" s="58">
        <v>7633</v>
      </c>
      <c r="O88" s="58"/>
      <c r="P88" s="58"/>
      <c r="Q88" s="58">
        <v>7946.2</v>
      </c>
      <c r="R88" s="58">
        <v>8780</v>
      </c>
      <c r="S88" s="125">
        <v>5464.2</v>
      </c>
      <c r="T88" s="125">
        <v>5464.2</v>
      </c>
      <c r="U88" s="125">
        <v>5698.9</v>
      </c>
      <c r="V88" s="125">
        <v>5715.6</v>
      </c>
      <c r="W88" s="384">
        <f aca="true" t="shared" si="22" ref="W88:W100">S88/N88</f>
        <v>0.7158653216297655</v>
      </c>
      <c r="X88" s="391">
        <f t="shared" si="20"/>
        <v>-2168.8</v>
      </c>
      <c r="Y88" s="415">
        <v>4142.6</v>
      </c>
      <c r="Z88" s="415">
        <v>4166</v>
      </c>
    </row>
    <row r="89" spans="1:26" ht="30.75" customHeight="1" hidden="1">
      <c r="A89" s="368"/>
      <c r="B89" s="368"/>
      <c r="C89" s="368"/>
      <c r="D89" s="368"/>
      <c r="E89" s="540" t="s">
        <v>655</v>
      </c>
      <c r="F89" s="541"/>
      <c r="G89" s="369"/>
      <c r="H89" s="566">
        <v>20203042000000</v>
      </c>
      <c r="I89" s="566"/>
      <c r="J89" s="566"/>
      <c r="K89" s="43"/>
      <c r="L89" s="43"/>
      <c r="M89" s="44"/>
      <c r="N89" s="44">
        <v>59.94</v>
      </c>
      <c r="O89" s="44"/>
      <c r="P89" s="44"/>
      <c r="Q89" s="44"/>
      <c r="R89" s="44"/>
      <c r="S89" s="125"/>
      <c r="T89" s="125"/>
      <c r="U89" s="125"/>
      <c r="V89" s="125"/>
      <c r="W89" s="384">
        <f t="shared" si="22"/>
        <v>0</v>
      </c>
      <c r="X89" s="391">
        <f t="shared" si="20"/>
        <v>-59.94</v>
      </c>
      <c r="Y89" s="33"/>
      <c r="Z89" s="33"/>
    </row>
    <row r="90" spans="1:26" ht="20.25" customHeight="1" hidden="1">
      <c r="A90" s="368"/>
      <c r="B90" s="368"/>
      <c r="C90" s="368"/>
      <c r="D90" s="368"/>
      <c r="E90" s="540" t="s">
        <v>655</v>
      </c>
      <c r="F90" s="541"/>
      <c r="G90" s="369"/>
      <c r="H90" s="566">
        <v>20203042050000</v>
      </c>
      <c r="I90" s="566"/>
      <c r="J90" s="566"/>
      <c r="K90" s="43"/>
      <c r="L90" s="43"/>
      <c r="M90" s="44"/>
      <c r="N90" s="44">
        <v>59.94</v>
      </c>
      <c r="O90" s="44"/>
      <c r="P90" s="44"/>
      <c r="Q90" s="44"/>
      <c r="R90" s="44"/>
      <c r="S90" s="125"/>
      <c r="T90" s="125"/>
      <c r="U90" s="125"/>
      <c r="V90" s="125"/>
      <c r="W90" s="384">
        <f t="shared" si="22"/>
        <v>0</v>
      </c>
      <c r="X90" s="391">
        <f t="shared" si="20"/>
        <v>-59.94</v>
      </c>
      <c r="Y90" s="33"/>
      <c r="Z90" s="33"/>
    </row>
    <row r="91" spans="1:26" ht="51.75" customHeight="1" hidden="1">
      <c r="A91" s="368"/>
      <c r="B91" s="368"/>
      <c r="C91" s="368"/>
      <c r="D91" s="368"/>
      <c r="E91" s="540" t="s">
        <v>354</v>
      </c>
      <c r="F91" s="541"/>
      <c r="G91" s="369"/>
      <c r="H91" s="566">
        <v>2020304100000</v>
      </c>
      <c r="I91" s="566"/>
      <c r="J91" s="566"/>
      <c r="K91" s="43"/>
      <c r="L91" s="43"/>
      <c r="M91" s="44"/>
      <c r="N91" s="44">
        <v>220</v>
      </c>
      <c r="O91" s="44"/>
      <c r="P91" s="44"/>
      <c r="Q91" s="44"/>
      <c r="R91" s="44"/>
      <c r="S91" s="125"/>
      <c r="T91" s="125"/>
      <c r="U91" s="125"/>
      <c r="V91" s="125"/>
      <c r="W91" s="384">
        <f t="shared" si="22"/>
        <v>0</v>
      </c>
      <c r="X91" s="391">
        <f t="shared" si="20"/>
        <v>-220</v>
      </c>
      <c r="Y91" s="33"/>
      <c r="Z91" s="33"/>
    </row>
    <row r="92" spans="1:26" ht="51.75" customHeight="1" hidden="1">
      <c r="A92" s="368"/>
      <c r="B92" s="368"/>
      <c r="C92" s="368"/>
      <c r="D92" s="368"/>
      <c r="E92" s="540" t="s">
        <v>354</v>
      </c>
      <c r="F92" s="541"/>
      <c r="G92" s="369"/>
      <c r="H92" s="566">
        <v>2020304105000</v>
      </c>
      <c r="I92" s="566"/>
      <c r="J92" s="566"/>
      <c r="K92" s="43"/>
      <c r="L92" s="43"/>
      <c r="M92" s="44"/>
      <c r="N92" s="44">
        <v>220</v>
      </c>
      <c r="O92" s="44"/>
      <c r="P92" s="44"/>
      <c r="Q92" s="44"/>
      <c r="R92" s="44"/>
      <c r="S92" s="125"/>
      <c r="T92" s="125"/>
      <c r="U92" s="125"/>
      <c r="V92" s="125"/>
      <c r="W92" s="384">
        <f t="shared" si="22"/>
        <v>0</v>
      </c>
      <c r="X92" s="391">
        <f t="shared" si="20"/>
        <v>-220</v>
      </c>
      <c r="Y92" s="33"/>
      <c r="Z92" s="33"/>
    </row>
    <row r="93" spans="1:26" ht="28.5" customHeight="1" hidden="1">
      <c r="A93" s="368"/>
      <c r="B93" s="368"/>
      <c r="C93" s="368"/>
      <c r="D93" s="368"/>
      <c r="E93" s="540" t="s">
        <v>355</v>
      </c>
      <c r="F93" s="541"/>
      <c r="G93" s="369"/>
      <c r="H93" s="566">
        <v>2020304200000</v>
      </c>
      <c r="I93" s="566"/>
      <c r="J93" s="566"/>
      <c r="K93" s="43"/>
      <c r="L93" s="43"/>
      <c r="M93" s="44"/>
      <c r="N93" s="44">
        <v>263.76</v>
      </c>
      <c r="O93" s="44"/>
      <c r="P93" s="44"/>
      <c r="Q93" s="44"/>
      <c r="R93" s="44"/>
      <c r="S93" s="125"/>
      <c r="T93" s="125"/>
      <c r="U93" s="125"/>
      <c r="V93" s="125"/>
      <c r="W93" s="384">
        <f t="shared" si="22"/>
        <v>0</v>
      </c>
      <c r="X93" s="391">
        <f t="shared" si="20"/>
        <v>-263.76</v>
      </c>
      <c r="Y93" s="33"/>
      <c r="Z93" s="33"/>
    </row>
    <row r="94" spans="1:26" ht="27.75" customHeight="1" hidden="1">
      <c r="A94" s="368"/>
      <c r="B94" s="368"/>
      <c r="C94" s="368"/>
      <c r="D94" s="368"/>
      <c r="E94" s="540" t="s">
        <v>355</v>
      </c>
      <c r="F94" s="541"/>
      <c r="G94" s="369"/>
      <c r="H94" s="566">
        <v>2020304205000</v>
      </c>
      <c r="I94" s="566"/>
      <c r="J94" s="566"/>
      <c r="K94" s="43"/>
      <c r="L94" s="43"/>
      <c r="M94" s="44"/>
      <c r="N94" s="44">
        <v>263.7</v>
      </c>
      <c r="O94" s="44"/>
      <c r="P94" s="44"/>
      <c r="Q94" s="44"/>
      <c r="R94" s="44"/>
      <c r="S94" s="125"/>
      <c r="T94" s="125"/>
      <c r="U94" s="125"/>
      <c r="V94" s="125"/>
      <c r="W94" s="384">
        <f t="shared" si="22"/>
        <v>0</v>
      </c>
      <c r="X94" s="391">
        <f t="shared" si="20"/>
        <v>-263.7</v>
      </c>
      <c r="Y94" s="33"/>
      <c r="Z94" s="33"/>
    </row>
    <row r="95" spans="1:26" ht="51.75" customHeight="1" hidden="1">
      <c r="A95" s="368"/>
      <c r="B95" s="368"/>
      <c r="C95" s="368"/>
      <c r="D95" s="368"/>
      <c r="E95" s="540" t="s">
        <v>356</v>
      </c>
      <c r="F95" s="541"/>
      <c r="G95" s="369"/>
      <c r="H95" s="566">
        <v>2020304500000</v>
      </c>
      <c r="I95" s="566"/>
      <c r="J95" s="566"/>
      <c r="K95" s="43"/>
      <c r="L95" s="43"/>
      <c r="M95" s="44"/>
      <c r="N95" s="44">
        <v>3808</v>
      </c>
      <c r="O95" s="44"/>
      <c r="P95" s="44"/>
      <c r="Q95" s="44"/>
      <c r="R95" s="44"/>
      <c r="S95" s="125"/>
      <c r="T95" s="125"/>
      <c r="U95" s="125"/>
      <c r="V95" s="125"/>
      <c r="W95" s="384">
        <f t="shared" si="22"/>
        <v>0</v>
      </c>
      <c r="X95" s="391">
        <f t="shared" si="20"/>
        <v>-3808</v>
      </c>
      <c r="Y95" s="33"/>
      <c r="Z95" s="33"/>
    </row>
    <row r="96" spans="1:26" ht="51.75" customHeight="1" hidden="1">
      <c r="A96" s="368"/>
      <c r="B96" s="368"/>
      <c r="C96" s="368"/>
      <c r="D96" s="368"/>
      <c r="E96" s="540" t="s">
        <v>356</v>
      </c>
      <c r="F96" s="541"/>
      <c r="G96" s="369"/>
      <c r="H96" s="566">
        <v>2020304500000</v>
      </c>
      <c r="I96" s="566"/>
      <c r="J96" s="566"/>
      <c r="K96" s="43"/>
      <c r="L96" s="43"/>
      <c r="M96" s="44"/>
      <c r="N96" s="44">
        <v>3808</v>
      </c>
      <c r="O96" s="44"/>
      <c r="P96" s="44"/>
      <c r="Q96" s="44"/>
      <c r="R96" s="44"/>
      <c r="S96" s="125"/>
      <c r="T96" s="125"/>
      <c r="U96" s="125"/>
      <c r="V96" s="125"/>
      <c r="W96" s="384">
        <f t="shared" si="22"/>
        <v>0</v>
      </c>
      <c r="X96" s="391">
        <f t="shared" si="20"/>
        <v>-3808</v>
      </c>
      <c r="Y96" s="33"/>
      <c r="Z96" s="33"/>
    </row>
    <row r="97" spans="1:26" ht="51.75" customHeight="1" hidden="1">
      <c r="A97" s="368"/>
      <c r="B97" s="368"/>
      <c r="C97" s="368"/>
      <c r="D97" s="368"/>
      <c r="E97" s="540" t="s">
        <v>357</v>
      </c>
      <c r="F97" s="541"/>
      <c r="G97" s="369"/>
      <c r="H97" s="566">
        <v>2020304600000</v>
      </c>
      <c r="I97" s="566"/>
      <c r="J97" s="566"/>
      <c r="K97" s="43"/>
      <c r="L97" s="43"/>
      <c r="M97" s="44"/>
      <c r="N97" s="44">
        <v>11760</v>
      </c>
      <c r="O97" s="44"/>
      <c r="P97" s="44"/>
      <c r="Q97" s="44"/>
      <c r="R97" s="44"/>
      <c r="S97" s="125"/>
      <c r="T97" s="125"/>
      <c r="U97" s="125"/>
      <c r="V97" s="125"/>
      <c r="W97" s="384">
        <f t="shared" si="22"/>
        <v>0</v>
      </c>
      <c r="X97" s="391">
        <f t="shared" si="20"/>
        <v>-11760</v>
      </c>
      <c r="Y97" s="33"/>
      <c r="Z97" s="33"/>
    </row>
    <row r="98" spans="1:26" ht="51.75" customHeight="1" hidden="1">
      <c r="A98" s="368"/>
      <c r="B98" s="368"/>
      <c r="C98" s="368"/>
      <c r="D98" s="368"/>
      <c r="E98" s="540" t="s">
        <v>357</v>
      </c>
      <c r="F98" s="541"/>
      <c r="G98" s="369"/>
      <c r="H98" s="566">
        <v>2020304605000</v>
      </c>
      <c r="I98" s="566"/>
      <c r="J98" s="566"/>
      <c r="K98" s="43"/>
      <c r="L98" s="43"/>
      <c r="M98" s="44"/>
      <c r="N98" s="44">
        <v>11760</v>
      </c>
      <c r="O98" s="44"/>
      <c r="P98" s="44"/>
      <c r="Q98" s="44"/>
      <c r="R98" s="44"/>
      <c r="S98" s="125"/>
      <c r="T98" s="125"/>
      <c r="U98" s="125"/>
      <c r="V98" s="125"/>
      <c r="W98" s="384">
        <f t="shared" si="22"/>
        <v>0</v>
      </c>
      <c r="X98" s="391">
        <f t="shared" si="20"/>
        <v>-11760</v>
      </c>
      <c r="Y98" s="33"/>
      <c r="Z98" s="33"/>
    </row>
    <row r="99" spans="1:26" ht="51.75" customHeight="1" hidden="1">
      <c r="A99" s="368"/>
      <c r="B99" s="368"/>
      <c r="C99" s="368"/>
      <c r="D99" s="368"/>
      <c r="E99" s="540" t="s">
        <v>358</v>
      </c>
      <c r="F99" s="541"/>
      <c r="G99" s="369"/>
      <c r="H99" s="566">
        <v>2020304600000</v>
      </c>
      <c r="I99" s="566"/>
      <c r="J99" s="566"/>
      <c r="K99" s="43"/>
      <c r="L99" s="43"/>
      <c r="M99" s="44"/>
      <c r="N99" s="44">
        <v>1412</v>
      </c>
      <c r="O99" s="44"/>
      <c r="P99" s="44"/>
      <c r="Q99" s="44"/>
      <c r="R99" s="44"/>
      <c r="S99" s="125"/>
      <c r="T99" s="125"/>
      <c r="U99" s="125"/>
      <c r="V99" s="125"/>
      <c r="W99" s="384">
        <f t="shared" si="22"/>
        <v>0</v>
      </c>
      <c r="X99" s="391">
        <f t="shared" si="20"/>
        <v>-1412</v>
      </c>
      <c r="Y99" s="33"/>
      <c r="Z99" s="33"/>
    </row>
    <row r="100" spans="1:26" ht="51.75" customHeight="1" hidden="1">
      <c r="A100" s="368"/>
      <c r="B100" s="368"/>
      <c r="C100" s="368"/>
      <c r="D100" s="368"/>
      <c r="E100" s="540" t="s">
        <v>358</v>
      </c>
      <c r="F100" s="541"/>
      <c r="G100" s="369"/>
      <c r="H100" s="566">
        <v>2020304605000</v>
      </c>
      <c r="I100" s="566"/>
      <c r="J100" s="566"/>
      <c r="K100" s="43"/>
      <c r="L100" s="43"/>
      <c r="M100" s="44"/>
      <c r="N100" s="44">
        <v>1412</v>
      </c>
      <c r="O100" s="44"/>
      <c r="P100" s="44"/>
      <c r="Q100" s="44"/>
      <c r="R100" s="44"/>
      <c r="S100" s="125"/>
      <c r="T100" s="125"/>
      <c r="U100" s="125"/>
      <c r="V100" s="125"/>
      <c r="W100" s="384">
        <f t="shared" si="22"/>
        <v>0</v>
      </c>
      <c r="X100" s="391">
        <f t="shared" si="20"/>
        <v>-1412</v>
      </c>
      <c r="Y100" s="33"/>
      <c r="Z100" s="33"/>
    </row>
    <row r="101" spans="1:27" s="8" customFormat="1" ht="29.25" customHeight="1">
      <c r="A101" s="367"/>
      <c r="B101" s="367"/>
      <c r="C101" s="553" t="s">
        <v>676</v>
      </c>
      <c r="D101" s="553"/>
      <c r="E101" s="553"/>
      <c r="F101" s="553"/>
      <c r="G101" s="553"/>
      <c r="H101" s="554" t="s">
        <v>677</v>
      </c>
      <c r="I101" s="554"/>
      <c r="J101" s="554"/>
      <c r="K101" s="554"/>
      <c r="L101" s="554"/>
      <c r="M101" s="42">
        <v>235782.7</v>
      </c>
      <c r="N101" s="42">
        <v>213073.48</v>
      </c>
      <c r="O101" s="42"/>
      <c r="P101" s="42"/>
      <c r="Q101" s="42">
        <v>225960.3</v>
      </c>
      <c r="R101" s="42">
        <v>227627</v>
      </c>
      <c r="S101" s="127">
        <f>S102+S103+S104+S105</f>
        <v>357608.2</v>
      </c>
      <c r="T101" s="127">
        <f>T102+T103+T104+T105</f>
        <v>357608.2</v>
      </c>
      <c r="U101" s="127">
        <f aca="true" t="shared" si="23" ref="U101:Z101">U102+U103+U104+U105</f>
        <v>357826.7</v>
      </c>
      <c r="V101" s="127">
        <f t="shared" si="23"/>
        <v>361247.10000000003</v>
      </c>
      <c r="W101" s="127">
        <f t="shared" si="23"/>
        <v>5.3124133387415755</v>
      </c>
      <c r="X101" s="127">
        <f t="shared" si="23"/>
        <v>125934.9</v>
      </c>
      <c r="Y101" s="127">
        <f t="shared" si="23"/>
        <v>252751.90000000002</v>
      </c>
      <c r="Z101" s="127">
        <f t="shared" si="23"/>
        <v>253546.40000000002</v>
      </c>
      <c r="AA101" s="211"/>
    </row>
    <row r="102" spans="1:26" ht="88.5" customHeight="1">
      <c r="A102" s="368"/>
      <c r="B102" s="368"/>
      <c r="C102" s="368"/>
      <c r="D102" s="368"/>
      <c r="E102" s="592" t="s">
        <v>366</v>
      </c>
      <c r="F102" s="593"/>
      <c r="G102" s="416">
        <v>300</v>
      </c>
      <c r="H102" s="545" t="s">
        <v>678</v>
      </c>
      <c r="I102" s="545"/>
      <c r="J102" s="545"/>
      <c r="K102" s="545">
        <v>151</v>
      </c>
      <c r="L102" s="545"/>
      <c r="M102" s="44"/>
      <c r="N102" s="44">
        <v>195304</v>
      </c>
      <c r="O102" s="44"/>
      <c r="P102" s="44"/>
      <c r="Q102" s="44"/>
      <c r="R102" s="44"/>
      <c r="S102" s="125">
        <v>293030</v>
      </c>
      <c r="T102" s="125">
        <v>293030</v>
      </c>
      <c r="U102" s="125">
        <v>293141</v>
      </c>
      <c r="V102" s="125">
        <v>293248</v>
      </c>
      <c r="W102" s="384">
        <f>S102/N102</f>
        <v>1.5003788964895752</v>
      </c>
      <c r="X102" s="391">
        <f t="shared" si="20"/>
        <v>97726</v>
      </c>
      <c r="Y102" s="415">
        <v>220702</v>
      </c>
      <c r="Z102" s="415">
        <v>220702</v>
      </c>
    </row>
    <row r="103" spans="1:26" ht="105.75" customHeight="1">
      <c r="A103" s="368"/>
      <c r="B103" s="368"/>
      <c r="C103" s="368"/>
      <c r="D103" s="368"/>
      <c r="E103" s="569" t="s">
        <v>369</v>
      </c>
      <c r="F103" s="570"/>
      <c r="G103" s="369">
        <v>300</v>
      </c>
      <c r="H103" s="545" t="s">
        <v>678</v>
      </c>
      <c r="I103" s="545"/>
      <c r="J103" s="545"/>
      <c r="K103" s="545">
        <v>151</v>
      </c>
      <c r="L103" s="545"/>
      <c r="M103" s="44"/>
      <c r="N103" s="44">
        <v>384</v>
      </c>
      <c r="O103" s="44"/>
      <c r="P103" s="44"/>
      <c r="Q103" s="44"/>
      <c r="R103" s="44"/>
      <c r="S103" s="125">
        <v>408.5</v>
      </c>
      <c r="T103" s="125">
        <v>408.5</v>
      </c>
      <c r="U103" s="125">
        <v>412</v>
      </c>
      <c r="V103" s="125">
        <v>415.4</v>
      </c>
      <c r="W103" s="384">
        <f>S103/N103</f>
        <v>1.0638020833333333</v>
      </c>
      <c r="X103" s="391">
        <f t="shared" si="20"/>
        <v>24.5</v>
      </c>
      <c r="Y103" s="415">
        <v>409</v>
      </c>
      <c r="Z103" s="415">
        <v>409</v>
      </c>
    </row>
    <row r="104" spans="1:26" ht="76.5" customHeight="1">
      <c r="A104" s="368"/>
      <c r="B104" s="368"/>
      <c r="C104" s="368"/>
      <c r="D104" s="368"/>
      <c r="E104" s="527" t="s">
        <v>367</v>
      </c>
      <c r="F104" s="528"/>
      <c r="G104" s="369" t="s">
        <v>479</v>
      </c>
      <c r="H104" s="545" t="s">
        <v>678</v>
      </c>
      <c r="I104" s="545"/>
      <c r="J104" s="545"/>
      <c r="K104" s="545" t="s">
        <v>303</v>
      </c>
      <c r="L104" s="545"/>
      <c r="M104" s="44">
        <v>235782.7</v>
      </c>
      <c r="N104" s="58">
        <v>237.3</v>
      </c>
      <c r="O104" s="58"/>
      <c r="P104" s="58"/>
      <c r="Q104" s="58">
        <v>225960.3</v>
      </c>
      <c r="R104" s="58">
        <v>227627</v>
      </c>
      <c r="S104" s="125">
        <v>227.7</v>
      </c>
      <c r="T104" s="125">
        <v>227.7</v>
      </c>
      <c r="U104" s="125">
        <v>227.7</v>
      </c>
      <c r="V104" s="125">
        <v>227.7</v>
      </c>
      <c r="W104" s="384">
        <f>S104/N104</f>
        <v>0.9595448798988621</v>
      </c>
      <c r="X104" s="391">
        <f t="shared" si="20"/>
        <v>-9.600000000000023</v>
      </c>
      <c r="Y104" s="415">
        <v>213.2</v>
      </c>
      <c r="Z104" s="415">
        <v>213.2</v>
      </c>
    </row>
    <row r="105" spans="1:26" ht="54" customHeight="1">
      <c r="A105" s="368"/>
      <c r="B105" s="368"/>
      <c r="C105" s="368"/>
      <c r="D105" s="368"/>
      <c r="E105" s="599" t="s">
        <v>368</v>
      </c>
      <c r="F105" s="600"/>
      <c r="G105" s="128">
        <v>300</v>
      </c>
      <c r="H105" s="583"/>
      <c r="I105" s="583"/>
      <c r="J105" s="583"/>
      <c r="K105" s="583">
        <v>151</v>
      </c>
      <c r="L105" s="583"/>
      <c r="M105" s="63"/>
      <c r="N105" s="63">
        <v>35748</v>
      </c>
      <c r="O105" s="63"/>
      <c r="P105" s="63"/>
      <c r="Q105" s="63"/>
      <c r="R105" s="63"/>
      <c r="S105" s="125">
        <v>63942</v>
      </c>
      <c r="T105" s="125">
        <v>63942</v>
      </c>
      <c r="U105" s="125">
        <v>64046</v>
      </c>
      <c r="V105" s="125">
        <v>67356</v>
      </c>
      <c r="W105" s="384">
        <f>S105/N105</f>
        <v>1.7886874790198053</v>
      </c>
      <c r="X105" s="391">
        <f t="shared" si="20"/>
        <v>28194</v>
      </c>
      <c r="Y105" s="415">
        <v>31427.7</v>
      </c>
      <c r="Z105" s="415">
        <v>32222.2</v>
      </c>
    </row>
    <row r="106" spans="1:26" ht="48" customHeight="1" hidden="1">
      <c r="A106" s="368"/>
      <c r="B106" s="368"/>
      <c r="C106" s="368"/>
      <c r="D106" s="368"/>
      <c r="E106" s="540" t="s">
        <v>359</v>
      </c>
      <c r="F106" s="541"/>
      <c r="G106" s="369"/>
      <c r="H106" s="545" t="s">
        <v>678</v>
      </c>
      <c r="I106" s="545"/>
      <c r="J106" s="545"/>
      <c r="K106" s="43"/>
      <c r="L106" s="43"/>
      <c r="M106" s="44"/>
      <c r="N106" s="44">
        <v>383.98</v>
      </c>
      <c r="O106" s="44"/>
      <c r="P106" s="44"/>
      <c r="Q106" s="44"/>
      <c r="R106" s="44"/>
      <c r="S106" s="33"/>
      <c r="T106" s="33"/>
      <c r="U106" s="33"/>
      <c r="V106" s="33"/>
      <c r="W106" s="33"/>
      <c r="X106" s="391">
        <f t="shared" si="20"/>
        <v>-383.98</v>
      </c>
      <c r="Y106" s="33"/>
      <c r="Z106" s="33"/>
    </row>
    <row r="107" spans="1:26" ht="36" customHeight="1" hidden="1">
      <c r="A107" s="368"/>
      <c r="B107" s="368"/>
      <c r="C107" s="368"/>
      <c r="D107" s="368"/>
      <c r="E107" s="527" t="s">
        <v>360</v>
      </c>
      <c r="F107" s="528"/>
      <c r="G107" s="369"/>
      <c r="H107" s="545" t="s">
        <v>678</v>
      </c>
      <c r="I107" s="545"/>
      <c r="J107" s="545"/>
      <c r="K107" s="43"/>
      <c r="L107" s="43"/>
      <c r="M107" s="44"/>
      <c r="N107" s="44">
        <v>17148.2</v>
      </c>
      <c r="O107" s="44"/>
      <c r="P107" s="44"/>
      <c r="Q107" s="44"/>
      <c r="R107" s="44"/>
      <c r="S107" s="33"/>
      <c r="T107" s="33"/>
      <c r="U107" s="33"/>
      <c r="V107" s="33"/>
      <c r="W107" s="33"/>
      <c r="X107" s="391">
        <f t="shared" si="20"/>
        <v>-17148.2</v>
      </c>
      <c r="Y107" s="33"/>
      <c r="Z107" s="33"/>
    </row>
    <row r="108" spans="1:26" ht="60" customHeight="1" hidden="1">
      <c r="A108" s="368"/>
      <c r="B108" s="368"/>
      <c r="C108" s="368"/>
      <c r="D108" s="368"/>
      <c r="E108" s="527" t="s">
        <v>115</v>
      </c>
      <c r="F108" s="528"/>
      <c r="G108" s="369"/>
      <c r="H108" s="545" t="s">
        <v>678</v>
      </c>
      <c r="I108" s="545"/>
      <c r="J108" s="545"/>
      <c r="K108" s="43"/>
      <c r="L108" s="43"/>
      <c r="M108" s="44"/>
      <c r="N108" s="44">
        <v>195304</v>
      </c>
      <c r="O108" s="44"/>
      <c r="P108" s="44"/>
      <c r="Q108" s="44"/>
      <c r="R108" s="44"/>
      <c r="S108" s="33"/>
      <c r="T108" s="33"/>
      <c r="U108" s="33"/>
      <c r="V108" s="33"/>
      <c r="W108" s="33"/>
      <c r="X108" s="391">
        <f t="shared" si="20"/>
        <v>-195304</v>
      </c>
      <c r="Y108" s="33"/>
      <c r="Z108" s="33"/>
    </row>
    <row r="109" spans="1:26" ht="45" customHeight="1" hidden="1">
      <c r="A109" s="368"/>
      <c r="B109" s="368"/>
      <c r="C109" s="368"/>
      <c r="D109" s="368"/>
      <c r="E109" s="540"/>
      <c r="F109" s="541"/>
      <c r="G109" s="369"/>
      <c r="H109" s="545"/>
      <c r="I109" s="545"/>
      <c r="J109" s="545"/>
      <c r="K109" s="43"/>
      <c r="L109" s="43"/>
      <c r="M109" s="44"/>
      <c r="N109" s="44"/>
      <c r="O109" s="44"/>
      <c r="P109" s="44"/>
      <c r="Q109" s="44"/>
      <c r="R109" s="44"/>
      <c r="S109" s="33"/>
      <c r="T109" s="33"/>
      <c r="U109" s="33"/>
      <c r="V109" s="33"/>
      <c r="W109" s="33"/>
      <c r="X109" s="391"/>
      <c r="Y109" s="33"/>
      <c r="Z109" s="33"/>
    </row>
    <row r="110" spans="1:26" ht="36" customHeight="1">
      <c r="A110" s="368"/>
      <c r="B110" s="368"/>
      <c r="C110" s="368"/>
      <c r="D110" s="368"/>
      <c r="E110" s="597" t="s">
        <v>57</v>
      </c>
      <c r="F110" s="598"/>
      <c r="G110" s="460"/>
      <c r="H110" s="596">
        <v>20204000000000</v>
      </c>
      <c r="I110" s="596"/>
      <c r="J110" s="596"/>
      <c r="K110" s="595"/>
      <c r="L110" s="595"/>
      <c r="M110" s="461">
        <v>121</v>
      </c>
      <c r="N110" s="461">
        <v>1286.77</v>
      </c>
      <c r="O110" s="461"/>
      <c r="P110" s="461"/>
      <c r="Q110" s="461"/>
      <c r="R110" s="461"/>
      <c r="S110" s="462">
        <f>S121</f>
        <v>1955.4</v>
      </c>
      <c r="T110" s="462">
        <f>T121</f>
        <v>233.1</v>
      </c>
      <c r="U110" s="462">
        <f>U121</f>
        <v>0</v>
      </c>
      <c r="V110" s="462">
        <f>V121</f>
        <v>0</v>
      </c>
      <c r="W110" s="33"/>
      <c r="X110" s="391">
        <f t="shared" si="20"/>
        <v>668.6300000000001</v>
      </c>
      <c r="Y110" s="33"/>
      <c r="Z110" s="33"/>
    </row>
    <row r="111" spans="1:26" ht="36" customHeight="1" hidden="1">
      <c r="A111" s="368"/>
      <c r="B111" s="368"/>
      <c r="C111" s="368"/>
      <c r="D111" s="368"/>
      <c r="E111" s="540" t="s">
        <v>116</v>
      </c>
      <c r="F111" s="541"/>
      <c r="G111" s="369"/>
      <c r="H111" s="566">
        <v>20204012050000</v>
      </c>
      <c r="I111" s="566"/>
      <c r="J111" s="566"/>
      <c r="K111" s="43"/>
      <c r="L111" s="43"/>
      <c r="M111" s="44"/>
      <c r="N111" s="44">
        <v>225.6</v>
      </c>
      <c r="O111" s="44"/>
      <c r="P111" s="44"/>
      <c r="Q111" s="44"/>
      <c r="R111" s="44"/>
      <c r="S111" s="33"/>
      <c r="T111" s="33"/>
      <c r="U111" s="33"/>
      <c r="V111" s="33"/>
      <c r="W111" s="33"/>
      <c r="X111" s="391">
        <f t="shared" si="20"/>
        <v>-225.6</v>
      </c>
      <c r="Y111" s="33"/>
      <c r="Z111" s="33"/>
    </row>
    <row r="112" spans="1:26" ht="36" customHeight="1" hidden="1">
      <c r="A112" s="368"/>
      <c r="B112" s="368"/>
      <c r="C112" s="368"/>
      <c r="D112" s="368"/>
      <c r="E112" s="540" t="s">
        <v>117</v>
      </c>
      <c r="F112" s="541"/>
      <c r="G112" s="369"/>
      <c r="H112" s="566">
        <v>20204025050000</v>
      </c>
      <c r="I112" s="566"/>
      <c r="J112" s="566"/>
      <c r="K112" s="43"/>
      <c r="L112" s="43"/>
      <c r="M112" s="44"/>
      <c r="N112" s="44">
        <v>224.27</v>
      </c>
      <c r="O112" s="44"/>
      <c r="P112" s="44"/>
      <c r="Q112" s="44"/>
      <c r="R112" s="44"/>
      <c r="S112" s="33"/>
      <c r="T112" s="33"/>
      <c r="U112" s="33"/>
      <c r="V112" s="33"/>
      <c r="W112" s="33"/>
      <c r="X112" s="391">
        <f t="shared" si="20"/>
        <v>-224.27</v>
      </c>
      <c r="Y112" s="33"/>
      <c r="Z112" s="33"/>
    </row>
    <row r="113" spans="1:26" ht="36" customHeight="1" hidden="1">
      <c r="A113" s="368"/>
      <c r="B113" s="368"/>
      <c r="C113" s="368"/>
      <c r="D113" s="368"/>
      <c r="E113" s="540" t="s">
        <v>249</v>
      </c>
      <c r="F113" s="541"/>
      <c r="G113" s="369"/>
      <c r="H113" s="566">
        <v>20204999050000</v>
      </c>
      <c r="I113" s="566"/>
      <c r="J113" s="566"/>
      <c r="K113" s="43"/>
      <c r="L113" s="43"/>
      <c r="M113" s="44"/>
      <c r="N113" s="44">
        <v>35</v>
      </c>
      <c r="O113" s="44"/>
      <c r="P113" s="44"/>
      <c r="Q113" s="44"/>
      <c r="R113" s="44"/>
      <c r="S113" s="33"/>
      <c r="T113" s="33"/>
      <c r="U113" s="33"/>
      <c r="V113" s="33"/>
      <c r="W113" s="33"/>
      <c r="X113" s="391">
        <f t="shared" si="20"/>
        <v>-35</v>
      </c>
      <c r="Y113" s="33"/>
      <c r="Z113" s="33"/>
    </row>
    <row r="114" spans="1:26" ht="36" customHeight="1" hidden="1">
      <c r="A114" s="368"/>
      <c r="B114" s="368"/>
      <c r="C114" s="368"/>
      <c r="D114" s="368"/>
      <c r="E114" s="540" t="s">
        <v>250</v>
      </c>
      <c r="F114" s="541"/>
      <c r="G114" s="369"/>
      <c r="H114" s="566"/>
      <c r="I114" s="566"/>
      <c r="J114" s="566"/>
      <c r="K114" s="43"/>
      <c r="L114" s="43"/>
      <c r="M114" s="44"/>
      <c r="N114" s="44">
        <v>801.9</v>
      </c>
      <c r="O114" s="44"/>
      <c r="P114" s="44"/>
      <c r="Q114" s="44"/>
      <c r="R114" s="44"/>
      <c r="S114" s="33"/>
      <c r="T114" s="33"/>
      <c r="U114" s="33"/>
      <c r="V114" s="33"/>
      <c r="W114" s="33"/>
      <c r="X114" s="391">
        <f t="shared" si="20"/>
        <v>-801.9</v>
      </c>
      <c r="Y114" s="33"/>
      <c r="Z114" s="33"/>
    </row>
    <row r="115" spans="1:26" ht="36" customHeight="1" hidden="1">
      <c r="A115" s="368"/>
      <c r="B115" s="368"/>
      <c r="C115" s="368"/>
      <c r="D115" s="368"/>
      <c r="E115" s="540" t="s">
        <v>251</v>
      </c>
      <c r="F115" s="541"/>
      <c r="G115" s="369"/>
      <c r="H115" s="566"/>
      <c r="I115" s="566"/>
      <c r="J115" s="566"/>
      <c r="K115" s="43"/>
      <c r="L115" s="43"/>
      <c r="M115" s="44"/>
      <c r="N115" s="44">
        <v>80</v>
      </c>
      <c r="O115" s="44"/>
      <c r="P115" s="44"/>
      <c r="Q115" s="44"/>
      <c r="R115" s="44"/>
      <c r="S115" s="33"/>
      <c r="T115" s="33"/>
      <c r="U115" s="33"/>
      <c r="V115" s="33"/>
      <c r="W115" s="33"/>
      <c r="X115" s="391">
        <f t="shared" si="20"/>
        <v>-80</v>
      </c>
      <c r="Y115" s="33"/>
      <c r="Z115" s="33"/>
    </row>
    <row r="116" spans="1:26" ht="36" customHeight="1" hidden="1">
      <c r="A116" s="368"/>
      <c r="B116" s="368"/>
      <c r="C116" s="368"/>
      <c r="D116" s="368"/>
      <c r="E116" s="369"/>
      <c r="F116" s="369"/>
      <c r="G116" s="369"/>
      <c r="H116" s="566"/>
      <c r="I116" s="566"/>
      <c r="J116" s="566"/>
      <c r="K116" s="43"/>
      <c r="L116" s="43"/>
      <c r="M116" s="44"/>
      <c r="N116" s="44">
        <v>-4242.5</v>
      </c>
      <c r="O116" s="44"/>
      <c r="P116" s="44"/>
      <c r="Q116" s="44"/>
      <c r="R116" s="44"/>
      <c r="S116" s="33"/>
      <c r="T116" s="33"/>
      <c r="U116" s="33"/>
      <c r="V116" s="33"/>
      <c r="W116" s="33"/>
      <c r="X116" s="391">
        <f t="shared" si="20"/>
        <v>4242.5</v>
      </c>
      <c r="Y116" s="33"/>
      <c r="Z116" s="33"/>
    </row>
    <row r="117" spans="1:26" ht="36" customHeight="1" hidden="1">
      <c r="A117" s="368"/>
      <c r="B117" s="368"/>
      <c r="C117" s="368"/>
      <c r="D117" s="368"/>
      <c r="E117" s="369"/>
      <c r="F117" s="369"/>
      <c r="G117" s="369"/>
      <c r="H117" s="566"/>
      <c r="I117" s="566"/>
      <c r="J117" s="566"/>
      <c r="K117" s="43"/>
      <c r="L117" s="43"/>
      <c r="M117" s="44"/>
      <c r="N117" s="44">
        <v>642</v>
      </c>
      <c r="O117" s="44"/>
      <c r="P117" s="44"/>
      <c r="Q117" s="44"/>
      <c r="R117" s="44"/>
      <c r="S117" s="33"/>
      <c r="T117" s="33"/>
      <c r="U117" s="33"/>
      <c r="V117" s="33"/>
      <c r="W117" s="33"/>
      <c r="X117" s="391">
        <f t="shared" si="20"/>
        <v>-642</v>
      </c>
      <c r="Y117" s="33"/>
      <c r="Z117" s="33"/>
    </row>
    <row r="118" spans="1:26" ht="36" customHeight="1" hidden="1">
      <c r="A118" s="368"/>
      <c r="B118" s="368"/>
      <c r="C118" s="368"/>
      <c r="D118" s="368"/>
      <c r="E118" s="369"/>
      <c r="F118" s="369"/>
      <c r="G118" s="369"/>
      <c r="H118" s="566"/>
      <c r="I118" s="566"/>
      <c r="J118" s="566"/>
      <c r="K118" s="43"/>
      <c r="L118" s="43"/>
      <c r="M118" s="44"/>
      <c r="N118" s="44">
        <v>642</v>
      </c>
      <c r="O118" s="44"/>
      <c r="P118" s="44"/>
      <c r="Q118" s="44"/>
      <c r="R118" s="44"/>
      <c r="S118" s="33"/>
      <c r="T118" s="33"/>
      <c r="U118" s="33"/>
      <c r="V118" s="33"/>
      <c r="W118" s="33"/>
      <c r="X118" s="391">
        <f t="shared" si="20"/>
        <v>-642</v>
      </c>
      <c r="Y118" s="33"/>
      <c r="Z118" s="33"/>
    </row>
    <row r="119" spans="1:26" ht="36" customHeight="1" hidden="1">
      <c r="A119" s="368"/>
      <c r="B119" s="368"/>
      <c r="C119" s="368"/>
      <c r="D119" s="368"/>
      <c r="E119" s="369"/>
      <c r="F119" s="369"/>
      <c r="G119" s="369"/>
      <c r="H119" s="566"/>
      <c r="I119" s="566"/>
      <c r="J119" s="566"/>
      <c r="K119" s="43"/>
      <c r="L119" s="43"/>
      <c r="M119" s="44"/>
      <c r="N119" s="44">
        <v>170</v>
      </c>
      <c r="O119" s="44"/>
      <c r="P119" s="44"/>
      <c r="Q119" s="44"/>
      <c r="R119" s="44"/>
      <c r="S119" s="33"/>
      <c r="T119" s="33"/>
      <c r="U119" s="33"/>
      <c r="V119" s="33"/>
      <c r="W119" s="33"/>
      <c r="X119" s="391">
        <f t="shared" si="20"/>
        <v>-170</v>
      </c>
      <c r="Y119" s="33"/>
      <c r="Z119" s="33"/>
    </row>
    <row r="120" spans="1:26" ht="36" customHeight="1" hidden="1">
      <c r="A120" s="368"/>
      <c r="B120" s="368"/>
      <c r="C120" s="368"/>
      <c r="D120" s="368"/>
      <c r="E120" s="369"/>
      <c r="F120" s="369"/>
      <c r="G120" s="369"/>
      <c r="H120" s="566"/>
      <c r="I120" s="566"/>
      <c r="J120" s="566"/>
      <c r="K120" s="43"/>
      <c r="L120" s="43"/>
      <c r="M120" s="44"/>
      <c r="N120" s="44">
        <v>170</v>
      </c>
      <c r="O120" s="44"/>
      <c r="P120" s="44"/>
      <c r="Q120" s="44"/>
      <c r="R120" s="44"/>
      <c r="S120" s="33"/>
      <c r="T120" s="33"/>
      <c r="U120" s="33"/>
      <c r="V120" s="33"/>
      <c r="W120" s="33"/>
      <c r="X120" s="391">
        <f t="shared" si="20"/>
        <v>-170</v>
      </c>
      <c r="Y120" s="33"/>
      <c r="Z120" s="33"/>
    </row>
    <row r="121" spans="1:27" s="12" customFormat="1" ht="27.75" customHeight="1">
      <c r="A121" s="370"/>
      <c r="B121" s="543" t="s">
        <v>679</v>
      </c>
      <c r="C121" s="543"/>
      <c r="D121" s="543"/>
      <c r="E121" s="543"/>
      <c r="F121" s="543"/>
      <c r="G121" s="543"/>
      <c r="H121" s="557" t="s">
        <v>680</v>
      </c>
      <c r="I121" s="557"/>
      <c r="J121" s="557"/>
      <c r="K121" s="544"/>
      <c r="L121" s="544"/>
      <c r="M121" s="41">
        <v>121</v>
      </c>
      <c r="N121" s="41"/>
      <c r="O121" s="41"/>
      <c r="P121" s="41"/>
      <c r="Q121" s="41">
        <v>121</v>
      </c>
      <c r="R121" s="41">
        <v>121</v>
      </c>
      <c r="S121" s="64">
        <f>S122</f>
        <v>1955.4</v>
      </c>
      <c r="T121" s="64">
        <f>T122</f>
        <v>233.1</v>
      </c>
      <c r="U121" s="64">
        <f>U122</f>
        <v>0</v>
      </c>
      <c r="V121" s="64">
        <f>V122</f>
        <v>0</v>
      </c>
      <c r="W121" s="64"/>
      <c r="X121" s="391">
        <f t="shared" si="20"/>
        <v>1955.4</v>
      </c>
      <c r="Y121" s="64"/>
      <c r="Z121" s="64"/>
      <c r="AA121" s="210"/>
    </row>
    <row r="122" spans="1:26" ht="33" customHeight="1">
      <c r="A122" s="368"/>
      <c r="B122" s="368"/>
      <c r="C122" s="368"/>
      <c r="D122" s="368"/>
      <c r="E122" s="527" t="s">
        <v>58</v>
      </c>
      <c r="F122" s="528"/>
      <c r="G122" s="369" t="s">
        <v>479</v>
      </c>
      <c r="H122" s="545" t="s">
        <v>681</v>
      </c>
      <c r="I122" s="545"/>
      <c r="J122" s="545"/>
      <c r="K122" s="545" t="s">
        <v>303</v>
      </c>
      <c r="L122" s="545"/>
      <c r="M122" s="44">
        <v>121</v>
      </c>
      <c r="N122" s="58">
        <v>224.27</v>
      </c>
      <c r="O122" s="58"/>
      <c r="P122" s="58"/>
      <c r="Q122" s="58">
        <v>121</v>
      </c>
      <c r="R122" s="58">
        <v>121</v>
      </c>
      <c r="S122" s="125">
        <v>1955.4</v>
      </c>
      <c r="T122" s="125">
        <v>233.1</v>
      </c>
      <c r="U122" s="125">
        <v>0</v>
      </c>
      <c r="V122" s="125">
        <v>0</v>
      </c>
      <c r="W122" s="384">
        <f>S122/N122</f>
        <v>8.718954831230214</v>
      </c>
      <c r="X122" s="391">
        <f t="shared" si="20"/>
        <v>1731.13</v>
      </c>
      <c r="Y122" s="415">
        <v>228.3</v>
      </c>
      <c r="Z122" s="415">
        <v>228.3</v>
      </c>
    </row>
    <row r="123" spans="1:27" s="2" customFormat="1" ht="27" customHeight="1">
      <c r="A123" s="417"/>
      <c r="B123" s="417"/>
      <c r="C123" s="417"/>
      <c r="D123" s="417"/>
      <c r="E123" s="594" t="s">
        <v>402</v>
      </c>
      <c r="F123" s="594"/>
      <c r="G123" s="594"/>
      <c r="H123" s="594"/>
      <c r="I123" s="594"/>
      <c r="J123" s="594"/>
      <c r="K123" s="594"/>
      <c r="L123" s="594"/>
      <c r="M123" s="130" t="e">
        <f>M63+M64+#REF!</f>
        <v>#REF!</v>
      </c>
      <c r="N123" s="130" t="e">
        <f>N63+N64+#REF!</f>
        <v>#REF!</v>
      </c>
      <c r="O123" s="130" t="e">
        <f>O63+O64+#REF!</f>
        <v>#REF!</v>
      </c>
      <c r="P123" s="130" t="e">
        <f>P63+P64+#REF!</f>
        <v>#REF!</v>
      </c>
      <c r="Q123" s="130" t="e">
        <f>Q63+Q64+#REF!</f>
        <v>#REF!</v>
      </c>
      <c r="R123" s="130" t="e">
        <f>R63+R64+#REF!</f>
        <v>#REF!</v>
      </c>
      <c r="S123" s="130">
        <f>S63+S64</f>
        <v>688277.7</v>
      </c>
      <c r="T123" s="130">
        <f>T63+T64</f>
        <v>695586.3999999999</v>
      </c>
      <c r="U123" s="420">
        <f>U63+U64</f>
        <v>675998.2000000001</v>
      </c>
      <c r="V123" s="130">
        <f>V63+V64</f>
        <v>708827.4</v>
      </c>
      <c r="W123" s="384" t="e">
        <f>S123/N123</f>
        <v>#REF!</v>
      </c>
      <c r="X123" s="391" t="e">
        <f t="shared" si="20"/>
        <v>#REF!</v>
      </c>
      <c r="Y123" s="418" t="e">
        <f>Y63+Y64+#REF!</f>
        <v>#REF!</v>
      </c>
      <c r="Z123" s="418" t="e">
        <f>Z63+Z64+#REF!</f>
        <v>#REF!</v>
      </c>
      <c r="AA123" s="209"/>
    </row>
    <row r="124" spans="1:5" ht="24" customHeight="1">
      <c r="A124" s="45"/>
      <c r="B124" s="419"/>
      <c r="C124" s="421"/>
      <c r="D124" s="422"/>
      <c r="E124" s="421"/>
    </row>
    <row r="125" spans="3:18" ht="12.75">
      <c r="C125" s="423"/>
      <c r="D125" s="424"/>
      <c r="E125" s="423"/>
      <c r="H125" t="s">
        <v>400</v>
      </c>
      <c r="M125">
        <v>80733</v>
      </c>
      <c r="Q125">
        <v>94199</v>
      </c>
      <c r="R125">
        <v>94413</v>
      </c>
    </row>
    <row r="126" spans="3:22" ht="12.75">
      <c r="C126" s="423"/>
      <c r="D126" s="424"/>
      <c r="E126" s="423"/>
      <c r="H126" t="s">
        <v>398</v>
      </c>
      <c r="M126" t="e">
        <f>M13+M18+M24+M29+M35+M37+M39+M44</f>
        <v>#REF!</v>
      </c>
      <c r="Q126" t="e">
        <f>Q13+Q18+Q24+Q29+Q35+Q37+Q39+Q44</f>
        <v>#REF!</v>
      </c>
      <c r="R126" t="e">
        <f>R13+R18+R24+R29+R35+R37+R39+R44</f>
        <v>#REF!</v>
      </c>
      <c r="S126">
        <f aca="true" t="shared" si="24" ref="S126:V127">S63</f>
        <v>175267</v>
      </c>
      <c r="U126">
        <f t="shared" si="24"/>
        <v>194659</v>
      </c>
      <c r="V126">
        <f t="shared" si="24"/>
        <v>219576</v>
      </c>
    </row>
    <row r="127" spans="3:22" ht="12.75">
      <c r="C127" s="423"/>
      <c r="D127" s="424"/>
      <c r="E127" s="423"/>
      <c r="H127" t="s">
        <v>399</v>
      </c>
      <c r="M127" t="e">
        <f>M64+#REF!</f>
        <v>#REF!</v>
      </c>
      <c r="Q127" t="e">
        <f>Q64+#REF!</f>
        <v>#REF!</v>
      </c>
      <c r="R127" t="e">
        <f>R64+#REF!</f>
        <v>#REF!</v>
      </c>
      <c r="S127">
        <f t="shared" si="24"/>
        <v>513010.7</v>
      </c>
      <c r="U127">
        <f t="shared" si="24"/>
        <v>481339.20000000007</v>
      </c>
      <c r="V127">
        <f t="shared" si="24"/>
        <v>489251.4</v>
      </c>
    </row>
    <row r="128" spans="3:18" ht="12.75">
      <c r="C128" s="423"/>
      <c r="D128" s="424"/>
      <c r="E128" s="423"/>
      <c r="H128" t="s">
        <v>255</v>
      </c>
      <c r="M128" t="e">
        <f>(M123-M127-M125)*5%</f>
        <v>#REF!</v>
      </c>
      <c r="Q128" t="e">
        <f>(Q123-Q127-Q125)*5%</f>
        <v>#REF!</v>
      </c>
      <c r="R128" t="e">
        <f>(R123-R127-R125)*5%</f>
        <v>#REF!</v>
      </c>
    </row>
    <row r="129" spans="3:18" ht="12.75">
      <c r="C129" s="423"/>
      <c r="D129" s="424"/>
      <c r="E129" s="423"/>
      <c r="H129" t="s">
        <v>401</v>
      </c>
      <c r="M129">
        <v>2452.5</v>
      </c>
      <c r="Q129">
        <v>2086.5</v>
      </c>
      <c r="R129">
        <v>3224.8</v>
      </c>
    </row>
    <row r="130" spans="3:26" ht="12.75">
      <c r="C130" s="423"/>
      <c r="D130" s="424"/>
      <c r="E130" s="423"/>
      <c r="T130">
        <f>T123-прил_5!G284</f>
        <v>3512.7019999998156</v>
      </c>
      <c r="U130" s="492">
        <f>U123-прил_5!H284</f>
        <v>1513.6700000001583</v>
      </c>
      <c r="V130">
        <f>V123-прил_5!I284</f>
        <v>-1762.369999999879</v>
      </c>
      <c r="W130" t="e">
        <f>W123-прил_5!J284</f>
        <v>#REF!</v>
      </c>
      <c r="X130" t="e">
        <f>X123-прил_5!K284</f>
        <v>#REF!</v>
      </c>
      <c r="Y130" t="e">
        <f>Y123-прил_5!L284</f>
        <v>#REF!</v>
      </c>
      <c r="Z130" t="e">
        <f>Z123-прил_5!M284</f>
        <v>#REF!</v>
      </c>
    </row>
    <row r="131" spans="3:18" ht="12.75">
      <c r="C131" s="423"/>
      <c r="D131" s="424"/>
      <c r="E131" s="423"/>
      <c r="M131" s="52"/>
      <c r="N131" s="52"/>
      <c r="O131" s="52"/>
      <c r="P131" s="52"/>
      <c r="Q131" s="52"/>
      <c r="R131" s="52"/>
    </row>
    <row r="132" spans="3:5" ht="12.75">
      <c r="C132" s="423"/>
      <c r="D132" s="424"/>
      <c r="E132" s="423"/>
    </row>
    <row r="133" spans="3:22" ht="12.75">
      <c r="C133" s="423"/>
      <c r="D133" s="424"/>
      <c r="E133" s="423"/>
      <c r="V133">
        <f>V63-146770</f>
        <v>72806</v>
      </c>
    </row>
    <row r="134" spans="3:22" ht="12.75">
      <c r="C134" s="423"/>
      <c r="D134" s="424"/>
      <c r="E134" s="423"/>
      <c r="V134">
        <f>V133*5%</f>
        <v>3640.3</v>
      </c>
    </row>
    <row r="135" spans="3:22" ht="12.75">
      <c r="C135" s="423"/>
      <c r="D135" s="424"/>
      <c r="E135" s="423"/>
      <c r="V135" s="494">
        <v>0.024</v>
      </c>
    </row>
    <row r="136" spans="3:5" ht="12.75">
      <c r="C136" s="423"/>
      <c r="D136" s="424"/>
      <c r="E136" s="423"/>
    </row>
    <row r="137" spans="3:5" ht="12.75">
      <c r="C137" s="423"/>
      <c r="D137" s="424"/>
      <c r="E137" s="423"/>
    </row>
    <row r="138" spans="3:5" ht="12.75">
      <c r="C138" s="423"/>
      <c r="D138" s="424"/>
      <c r="E138" s="423"/>
    </row>
    <row r="139" spans="3:5" ht="12.75">
      <c r="C139" s="423"/>
      <c r="D139" s="424"/>
      <c r="E139" s="423"/>
    </row>
    <row r="140" spans="3:5" ht="12.75">
      <c r="C140" s="423"/>
      <c r="D140" s="424"/>
      <c r="E140" s="423"/>
    </row>
    <row r="141" spans="3:5" ht="12.75">
      <c r="C141" s="423"/>
      <c r="D141" s="424"/>
      <c r="E141" s="423"/>
    </row>
    <row r="142" spans="3:5" ht="12.75">
      <c r="C142" s="423"/>
      <c r="D142" s="424"/>
      <c r="E142" s="423"/>
    </row>
    <row r="143" spans="3:5" ht="12.75">
      <c r="C143" s="423"/>
      <c r="D143" s="424"/>
      <c r="E143" s="423"/>
    </row>
    <row r="144" spans="3:5" ht="12.75">
      <c r="C144" s="423"/>
      <c r="D144" s="424"/>
      <c r="E144" s="423"/>
    </row>
    <row r="145" spans="3:5" ht="12.75">
      <c r="C145" s="423"/>
      <c r="D145" s="424"/>
      <c r="E145" s="423"/>
    </row>
    <row r="146" spans="3:5" ht="12.75">
      <c r="C146" s="423"/>
      <c r="D146" s="424"/>
      <c r="E146" s="423"/>
    </row>
    <row r="147" spans="3:5" ht="12.75">
      <c r="C147" s="423"/>
      <c r="D147" s="424"/>
      <c r="E147" s="423"/>
    </row>
    <row r="148" spans="3:5" ht="12.75">
      <c r="C148" s="423"/>
      <c r="D148" s="424"/>
      <c r="E148" s="423"/>
    </row>
    <row r="149" spans="3:5" ht="12.75">
      <c r="C149" s="423"/>
      <c r="D149" s="424"/>
      <c r="E149" s="423"/>
    </row>
    <row r="150" spans="3:5" ht="12.75">
      <c r="C150" s="423"/>
      <c r="D150" s="424"/>
      <c r="E150" s="423"/>
    </row>
    <row r="151" spans="3:5" ht="12.75">
      <c r="C151" s="423"/>
      <c r="D151" s="424"/>
      <c r="E151" s="423"/>
    </row>
    <row r="152" spans="3:5" ht="12.75">
      <c r="C152" s="423"/>
      <c r="D152" s="424"/>
      <c r="E152" s="423"/>
    </row>
    <row r="153" spans="3:5" ht="12.75">
      <c r="C153" s="423"/>
      <c r="D153" s="424"/>
      <c r="E153" s="423"/>
    </row>
    <row r="154" spans="3:5" ht="12.75">
      <c r="C154" s="423"/>
      <c r="D154" s="424"/>
      <c r="E154" s="423"/>
    </row>
    <row r="155" spans="3:5" ht="12.75">
      <c r="C155" s="423"/>
      <c r="D155" s="424"/>
      <c r="E155" s="423"/>
    </row>
    <row r="156" spans="3:5" ht="12.75">
      <c r="C156" s="423"/>
      <c r="D156" s="424"/>
      <c r="E156" s="423"/>
    </row>
    <row r="157" spans="3:5" ht="12.75">
      <c r="C157" s="423"/>
      <c r="D157" s="424"/>
      <c r="E157" s="423"/>
    </row>
    <row r="158" spans="3:5" ht="12.75">
      <c r="C158" s="423"/>
      <c r="D158" s="424"/>
      <c r="E158" s="423"/>
    </row>
    <row r="159" spans="3:5" ht="12.75">
      <c r="C159" s="423"/>
      <c r="D159" s="424"/>
      <c r="E159" s="423"/>
    </row>
  </sheetData>
  <sheetProtection/>
  <mergeCells count="316">
    <mergeCell ref="K101:L101"/>
    <mergeCell ref="K122:L122"/>
    <mergeCell ref="K110:L110"/>
    <mergeCell ref="E111:F111"/>
    <mergeCell ref="H111:J111"/>
    <mergeCell ref="H110:J110"/>
    <mergeCell ref="K105:L105"/>
    <mergeCell ref="E106:F106"/>
    <mergeCell ref="H106:J106"/>
    <mergeCell ref="E107:F107"/>
    <mergeCell ref="H107:J107"/>
    <mergeCell ref="E110:F110"/>
    <mergeCell ref="E105:F105"/>
    <mergeCell ref="H105:J105"/>
    <mergeCell ref="E108:F108"/>
    <mergeCell ref="H108:J108"/>
    <mergeCell ref="E109:F109"/>
    <mergeCell ref="H109:J109"/>
    <mergeCell ref="H100:J100"/>
    <mergeCell ref="C101:G101"/>
    <mergeCell ref="H101:J101"/>
    <mergeCell ref="E103:F103"/>
    <mergeCell ref="H103:J103"/>
    <mergeCell ref="E123:L123"/>
    <mergeCell ref="H116:J116"/>
    <mergeCell ref="H117:J117"/>
    <mergeCell ref="K121:L121"/>
    <mergeCell ref="H118:J118"/>
    <mergeCell ref="H119:J119"/>
    <mergeCell ref="H120:J120"/>
    <mergeCell ref="E112:F112"/>
    <mergeCell ref="H112:J112"/>
    <mergeCell ref="E113:F113"/>
    <mergeCell ref="H113:J113"/>
    <mergeCell ref="E114:F114"/>
    <mergeCell ref="H114:J114"/>
    <mergeCell ref="E115:F115"/>
    <mergeCell ref="H115:J115"/>
    <mergeCell ref="B121:G121"/>
    <mergeCell ref="H121:J121"/>
    <mergeCell ref="E122:F122"/>
    <mergeCell ref="H122:J122"/>
    <mergeCell ref="E98:F98"/>
    <mergeCell ref="H98:J98"/>
    <mergeCell ref="K88:L88"/>
    <mergeCell ref="E89:F89"/>
    <mergeCell ref="H89:J89"/>
    <mergeCell ref="E90:F90"/>
    <mergeCell ref="H90:J90"/>
    <mergeCell ref="E93:F93"/>
    <mergeCell ref="H104:J104"/>
    <mergeCell ref="K104:L104"/>
    <mergeCell ref="E99:F99"/>
    <mergeCell ref="H99:J99"/>
    <mergeCell ref="E94:F94"/>
    <mergeCell ref="H94:J94"/>
    <mergeCell ref="E95:F95"/>
    <mergeCell ref="H95:J95"/>
    <mergeCell ref="E96:F96"/>
    <mergeCell ref="E102:F102"/>
    <mergeCell ref="H102:J102"/>
    <mergeCell ref="K102:L102"/>
    <mergeCell ref="K103:L103"/>
    <mergeCell ref="E104:F104"/>
    <mergeCell ref="H96:J96"/>
    <mergeCell ref="E100:F100"/>
    <mergeCell ref="H93:J93"/>
    <mergeCell ref="E88:F88"/>
    <mergeCell ref="H88:J88"/>
    <mergeCell ref="E91:F91"/>
    <mergeCell ref="H91:J91"/>
    <mergeCell ref="E92:F92"/>
    <mergeCell ref="H92:J92"/>
    <mergeCell ref="E97:F97"/>
    <mergeCell ref="H97:J97"/>
    <mergeCell ref="K85:L85"/>
    <mergeCell ref="E86:F86"/>
    <mergeCell ref="H86:J86"/>
    <mergeCell ref="K86:L86"/>
    <mergeCell ref="K87:L87"/>
    <mergeCell ref="H81:J81"/>
    <mergeCell ref="K81:L81"/>
    <mergeCell ref="K82:L82"/>
    <mergeCell ref="C83:G83"/>
    <mergeCell ref="H83:J83"/>
    <mergeCell ref="K83:L83"/>
    <mergeCell ref="K84:L84"/>
    <mergeCell ref="E82:F82"/>
    <mergeCell ref="H82:J82"/>
    <mergeCell ref="C87:G87"/>
    <mergeCell ref="H87:J87"/>
    <mergeCell ref="C85:G85"/>
    <mergeCell ref="H85:J85"/>
    <mergeCell ref="E80:F80"/>
    <mergeCell ref="H80:J80"/>
    <mergeCell ref="E84:F84"/>
    <mergeCell ref="H84:J84"/>
    <mergeCell ref="C79:G79"/>
    <mergeCell ref="H79:J79"/>
    <mergeCell ref="K79:L79"/>
    <mergeCell ref="K80:L80"/>
    <mergeCell ref="C81:G81"/>
    <mergeCell ref="E75:F75"/>
    <mergeCell ref="H75:J75"/>
    <mergeCell ref="K75:L75"/>
    <mergeCell ref="E76:F76"/>
    <mergeCell ref="H76:J76"/>
    <mergeCell ref="B78:G78"/>
    <mergeCell ref="H78:J78"/>
    <mergeCell ref="K78:L78"/>
    <mergeCell ref="E77:F77"/>
    <mergeCell ref="H77:J77"/>
    <mergeCell ref="K76:L76"/>
    <mergeCell ref="K77:L77"/>
    <mergeCell ref="E74:F74"/>
    <mergeCell ref="H74:J74"/>
    <mergeCell ref="K74:L74"/>
    <mergeCell ref="E67:F67"/>
    <mergeCell ref="H67:J67"/>
    <mergeCell ref="K67:L67"/>
    <mergeCell ref="C68:G68"/>
    <mergeCell ref="H68:J68"/>
    <mergeCell ref="K68:L68"/>
    <mergeCell ref="E69:F69"/>
    <mergeCell ref="H69:J69"/>
    <mergeCell ref="K69:L69"/>
    <mergeCell ref="B70:G70"/>
    <mergeCell ref="H70:J70"/>
    <mergeCell ref="K70:L70"/>
    <mergeCell ref="B71:G71"/>
    <mergeCell ref="H71:J71"/>
    <mergeCell ref="K71:L71"/>
    <mergeCell ref="C72:G72"/>
    <mergeCell ref="H72:J72"/>
    <mergeCell ref="K72:L72"/>
    <mergeCell ref="E73:F73"/>
    <mergeCell ref="H73:J73"/>
    <mergeCell ref="K73:L73"/>
    <mergeCell ref="A64:G64"/>
    <mergeCell ref="H64:J64"/>
    <mergeCell ref="K64:L64"/>
    <mergeCell ref="K65:L65"/>
    <mergeCell ref="E62:F62"/>
    <mergeCell ref="H62:J62"/>
    <mergeCell ref="E63:F63"/>
    <mergeCell ref="H63:J63"/>
    <mergeCell ref="B65:G65"/>
    <mergeCell ref="H65:J65"/>
    <mergeCell ref="H54:J54"/>
    <mergeCell ref="K54:L54"/>
    <mergeCell ref="B55:G55"/>
    <mergeCell ref="H55:J55"/>
    <mergeCell ref="K55:L55"/>
    <mergeCell ref="E56:F56"/>
    <mergeCell ref="H56:J56"/>
    <mergeCell ref="K56:L56"/>
    <mergeCell ref="C66:G66"/>
    <mergeCell ref="H66:J66"/>
    <mergeCell ref="K66:L66"/>
    <mergeCell ref="E58:F58"/>
    <mergeCell ref="H58:J58"/>
    <mergeCell ref="K58:L58"/>
    <mergeCell ref="E59:F59"/>
    <mergeCell ref="H59:J59"/>
    <mergeCell ref="K59:L59"/>
    <mergeCell ref="E60:F60"/>
    <mergeCell ref="H60:J60"/>
    <mergeCell ref="K60:L60"/>
    <mergeCell ref="E61:F61"/>
    <mergeCell ref="H61:J61"/>
    <mergeCell ref="K61:L61"/>
    <mergeCell ref="K63:L63"/>
    <mergeCell ref="H46:J46"/>
    <mergeCell ref="K46:L46"/>
    <mergeCell ref="E47:F47"/>
    <mergeCell ref="H47:J47"/>
    <mergeCell ref="K47:L47"/>
    <mergeCell ref="B48:G48"/>
    <mergeCell ref="H48:J48"/>
    <mergeCell ref="K48:L48"/>
    <mergeCell ref="B57:G57"/>
    <mergeCell ref="H57:J57"/>
    <mergeCell ref="K57:L57"/>
    <mergeCell ref="B50:G50"/>
    <mergeCell ref="H50:J50"/>
    <mergeCell ref="K50:L50"/>
    <mergeCell ref="E51:F51"/>
    <mergeCell ref="H51:J51"/>
    <mergeCell ref="K51:L51"/>
    <mergeCell ref="E52:F52"/>
    <mergeCell ref="H52:J52"/>
    <mergeCell ref="K52:L52"/>
    <mergeCell ref="E53:F53"/>
    <mergeCell ref="H53:J53"/>
    <mergeCell ref="K53:L53"/>
    <mergeCell ref="E54:F54"/>
    <mergeCell ref="H38:J38"/>
    <mergeCell ref="K38:L38"/>
    <mergeCell ref="A39:G39"/>
    <mergeCell ref="H39:J39"/>
    <mergeCell ref="K39:L39"/>
    <mergeCell ref="E40:G40"/>
    <mergeCell ref="H40:J40"/>
    <mergeCell ref="K40:L40"/>
    <mergeCell ref="E49:F49"/>
    <mergeCell ref="H49:J49"/>
    <mergeCell ref="K49:L49"/>
    <mergeCell ref="B42:G42"/>
    <mergeCell ref="H42:J42"/>
    <mergeCell ref="K42:L42"/>
    <mergeCell ref="E43:F43"/>
    <mergeCell ref="H43:J43"/>
    <mergeCell ref="K43:L43"/>
    <mergeCell ref="A44:G44"/>
    <mergeCell ref="H44:J44"/>
    <mergeCell ref="K44:L44"/>
    <mergeCell ref="B45:G45"/>
    <mergeCell ref="H45:J45"/>
    <mergeCell ref="K45:L45"/>
    <mergeCell ref="E46:F46"/>
    <mergeCell ref="C32:G32"/>
    <mergeCell ref="H32:J32"/>
    <mergeCell ref="K32:L32"/>
    <mergeCell ref="B31:G31"/>
    <mergeCell ref="H31:J31"/>
    <mergeCell ref="K31:L31"/>
    <mergeCell ref="A29:G29"/>
    <mergeCell ref="H29:J29"/>
    <mergeCell ref="E41:G41"/>
    <mergeCell ref="H41:J41"/>
    <mergeCell ref="K41:L41"/>
    <mergeCell ref="A37:G37"/>
    <mergeCell ref="H37:J37"/>
    <mergeCell ref="K37:L37"/>
    <mergeCell ref="E34:F34"/>
    <mergeCell ref="H34:J34"/>
    <mergeCell ref="K34:L34"/>
    <mergeCell ref="A35:G35"/>
    <mergeCell ref="H35:J35"/>
    <mergeCell ref="K35:L35"/>
    <mergeCell ref="E36:F36"/>
    <mergeCell ref="H36:J36"/>
    <mergeCell ref="K36:L36"/>
    <mergeCell ref="B38:G38"/>
    <mergeCell ref="B25:G25"/>
    <mergeCell ref="H25:J25"/>
    <mergeCell ref="E27:F27"/>
    <mergeCell ref="H27:J27"/>
    <mergeCell ref="E28:F28"/>
    <mergeCell ref="H28:J28"/>
    <mergeCell ref="C33:G33"/>
    <mergeCell ref="H33:J33"/>
    <mergeCell ref="K21:L21"/>
    <mergeCell ref="E22:F22"/>
    <mergeCell ref="H22:J22"/>
    <mergeCell ref="K22:L22"/>
    <mergeCell ref="E23:F23"/>
    <mergeCell ref="H23:J23"/>
    <mergeCell ref="K23:L23"/>
    <mergeCell ref="K25:L25"/>
    <mergeCell ref="E26:F26"/>
    <mergeCell ref="H26:J26"/>
    <mergeCell ref="K26:L26"/>
    <mergeCell ref="K33:L33"/>
    <mergeCell ref="K29:L29"/>
    <mergeCell ref="E30:F30"/>
    <mergeCell ref="H30:J30"/>
    <mergeCell ref="K30:L30"/>
    <mergeCell ref="K13:L13"/>
    <mergeCell ref="B14:G14"/>
    <mergeCell ref="H14:J14"/>
    <mergeCell ref="K14:L14"/>
    <mergeCell ref="E15:F15"/>
    <mergeCell ref="H15:J15"/>
    <mergeCell ref="K15:L15"/>
    <mergeCell ref="A24:G24"/>
    <mergeCell ref="H24:J24"/>
    <mergeCell ref="K24:L24"/>
    <mergeCell ref="E17:F17"/>
    <mergeCell ref="H17:J17"/>
    <mergeCell ref="K17:L17"/>
    <mergeCell ref="A18:G18"/>
    <mergeCell ref="H18:J18"/>
    <mergeCell ref="K18:L18"/>
    <mergeCell ref="B19:G19"/>
    <mergeCell ref="H19:J19"/>
    <mergeCell ref="K19:L19"/>
    <mergeCell ref="E20:F20"/>
    <mergeCell ref="H20:J20"/>
    <mergeCell ref="K20:L20"/>
    <mergeCell ref="E21:F21"/>
    <mergeCell ref="H21:J21"/>
    <mergeCell ref="E16:F16"/>
    <mergeCell ref="H16:J16"/>
    <mergeCell ref="K16:L16"/>
    <mergeCell ref="Z11:Z12"/>
    <mergeCell ref="AA11:AA12"/>
    <mergeCell ref="H12:J12"/>
    <mergeCell ref="K12:L12"/>
    <mergeCell ref="P11:P12"/>
    <mergeCell ref="Q11:Q12"/>
    <mergeCell ref="R11:R12"/>
    <mergeCell ref="S11:S12"/>
    <mergeCell ref="U11:U12"/>
    <mergeCell ref="V11:V12"/>
    <mergeCell ref="N11:N12"/>
    <mergeCell ref="O11:O12"/>
    <mergeCell ref="W11:W12"/>
    <mergeCell ref="Y11:Y12"/>
    <mergeCell ref="A11:F12"/>
    <mergeCell ref="G11:G12"/>
    <mergeCell ref="H11:L11"/>
    <mergeCell ref="M11:M12"/>
    <mergeCell ref="T11:T12"/>
    <mergeCell ref="A13:G13"/>
    <mergeCell ref="H13:J13"/>
  </mergeCells>
  <printOptions/>
  <pageMargins left="0.15748031496062992" right="0.1968503937007874" top="0.2755905511811024" bottom="0.1968503937007874" header="0.31496062992125984" footer="0.15748031496062992"/>
  <pageSetup fitToHeight="15" horizontalDpi="600" verticalDpi="600" orientation="portrait" paperSize="9" scale="60" r:id="rId1"/>
  <rowBreaks count="1" manualBreakCount="1">
    <brk id="59" min="4" max="2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5"/>
  </sheetPr>
  <dimension ref="A1:AD36"/>
  <sheetViews>
    <sheetView zoomScalePageLayoutView="0" workbookViewId="0" topLeftCell="A1">
      <selection activeCell="D1" sqref="D1:D5"/>
    </sheetView>
  </sheetViews>
  <sheetFormatPr defaultColWidth="9.140625" defaultRowHeight="12.75"/>
  <cols>
    <col min="1" max="1" width="4.57421875" style="10" customWidth="1"/>
    <col min="2" max="2" width="28.7109375" style="10" customWidth="1"/>
    <col min="3" max="3" width="16.28125" style="10" hidden="1" customWidth="1"/>
    <col min="4" max="4" width="13.00390625" style="502" customWidth="1"/>
    <col min="5" max="5" width="11.57421875" style="502" customWidth="1"/>
    <col min="6" max="6" width="10.57421875" style="502" customWidth="1"/>
    <col min="7" max="16384" width="9.140625" style="10" customWidth="1"/>
  </cols>
  <sheetData>
    <row r="1" spans="4:6" s="7" customFormat="1" ht="12.75">
      <c r="D1" s="525" t="s">
        <v>1177</v>
      </c>
      <c r="E1" s="501"/>
      <c r="F1" s="501"/>
    </row>
    <row r="2" spans="4:6" s="7" customFormat="1" ht="12.75">
      <c r="D2" s="525" t="s">
        <v>142</v>
      </c>
      <c r="E2" s="501"/>
      <c r="F2" s="501"/>
    </row>
    <row r="3" spans="4:6" s="7" customFormat="1" ht="12.75">
      <c r="D3" s="525" t="s">
        <v>466</v>
      </c>
      <c r="E3" s="501"/>
      <c r="F3" s="501"/>
    </row>
    <row r="4" spans="4:6" s="7" customFormat="1" ht="12.75">
      <c r="D4" s="525" t="s">
        <v>467</v>
      </c>
      <c r="E4" s="501"/>
      <c r="F4" s="501"/>
    </row>
    <row r="5" spans="3:6" s="7" customFormat="1" ht="12.75">
      <c r="C5"/>
      <c r="D5" s="525" t="s">
        <v>1168</v>
      </c>
      <c r="E5" s="501"/>
      <c r="F5" s="501"/>
    </row>
    <row r="7" spans="2:3" ht="12.75">
      <c r="B7" s="2" t="s">
        <v>199</v>
      </c>
      <c r="C7" s="13"/>
    </row>
    <row r="8" spans="2:6" s="2" customFormat="1" ht="12.75">
      <c r="B8" s="2" t="s">
        <v>879</v>
      </c>
      <c r="C8" s="13"/>
      <c r="D8" s="503"/>
      <c r="E8" s="503"/>
      <c r="F8" s="503"/>
    </row>
    <row r="10" spans="1:30" s="16" customFormat="1" ht="45.75" customHeight="1">
      <c r="A10" s="28" t="s">
        <v>468</v>
      </c>
      <c r="B10" s="28" t="s">
        <v>691</v>
      </c>
      <c r="C10" s="232" t="s">
        <v>600</v>
      </c>
      <c r="D10" s="504" t="s">
        <v>600</v>
      </c>
      <c r="E10" s="504" t="s">
        <v>600</v>
      </c>
      <c r="F10" s="504" t="s">
        <v>600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5"/>
      <c r="X10" s="15"/>
      <c r="Y10" s="15"/>
      <c r="Z10" s="15"/>
      <c r="AA10" s="15"/>
      <c r="AB10" s="15"/>
      <c r="AC10" s="15"/>
      <c r="AD10" s="15"/>
    </row>
    <row r="11" spans="1:30" s="6" customFormat="1" ht="12.75">
      <c r="A11" s="30"/>
      <c r="B11" s="30"/>
      <c r="C11" s="1">
        <v>2012</v>
      </c>
      <c r="D11" s="306">
        <v>2013</v>
      </c>
      <c r="E11" s="306">
        <v>2014</v>
      </c>
      <c r="F11" s="306">
        <v>2015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9"/>
      <c r="X11" s="19"/>
      <c r="Y11" s="19"/>
      <c r="Z11" s="19"/>
      <c r="AA11" s="19"/>
      <c r="AB11" s="19"/>
      <c r="AC11" s="19"/>
      <c r="AD11" s="19"/>
    </row>
    <row r="12" spans="1:30" ht="12.75">
      <c r="A12" s="20">
        <v>1</v>
      </c>
      <c r="B12" s="9" t="s">
        <v>692</v>
      </c>
      <c r="C12" s="215">
        <v>57.452</v>
      </c>
      <c r="D12" s="505">
        <v>63.63</v>
      </c>
      <c r="E12" s="505">
        <v>65.473</v>
      </c>
      <c r="F12" s="505">
        <v>65.611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2"/>
      <c r="X12" s="22"/>
      <c r="Y12" s="22"/>
      <c r="Z12" s="22"/>
      <c r="AA12" s="22"/>
      <c r="AB12" s="22"/>
      <c r="AC12" s="22"/>
      <c r="AD12" s="22"/>
    </row>
    <row r="13" spans="1:30" ht="12.75">
      <c r="A13" s="20">
        <v>2</v>
      </c>
      <c r="B13" s="9" t="s">
        <v>693</v>
      </c>
      <c r="C13" s="215">
        <v>142.217</v>
      </c>
      <c r="D13" s="505">
        <v>159.074</v>
      </c>
      <c r="E13" s="505">
        <v>163.682</v>
      </c>
      <c r="F13" s="505">
        <v>164.027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2"/>
      <c r="X13" s="22"/>
      <c r="Y13" s="22"/>
      <c r="Z13" s="22"/>
      <c r="AA13" s="22"/>
      <c r="AB13" s="22"/>
      <c r="AC13" s="22"/>
      <c r="AD13" s="22"/>
    </row>
    <row r="14" spans="1:30" ht="12.75">
      <c r="A14" s="20">
        <v>3</v>
      </c>
      <c r="B14" s="9" t="s">
        <v>694</v>
      </c>
      <c r="C14" s="215">
        <v>142.217</v>
      </c>
      <c r="D14" s="505">
        <v>63.63</v>
      </c>
      <c r="E14" s="505">
        <v>65.473</v>
      </c>
      <c r="F14" s="505">
        <v>65.611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1:6" ht="12.75">
      <c r="A15" s="20">
        <v>4</v>
      </c>
      <c r="B15" s="9" t="s">
        <v>695</v>
      </c>
      <c r="C15" s="215">
        <v>57.452</v>
      </c>
      <c r="D15" s="505">
        <v>63.63</v>
      </c>
      <c r="E15" s="505">
        <v>65.473</v>
      </c>
      <c r="F15" s="505">
        <v>65.611</v>
      </c>
    </row>
    <row r="16" spans="1:6" ht="12.75">
      <c r="A16" s="20">
        <v>5</v>
      </c>
      <c r="B16" s="9" t="s">
        <v>696</v>
      </c>
      <c r="C16" s="215">
        <v>142.217</v>
      </c>
      <c r="D16" s="505">
        <v>159.074</v>
      </c>
      <c r="E16" s="505">
        <v>163.682</v>
      </c>
      <c r="F16" s="505">
        <v>164.027</v>
      </c>
    </row>
    <row r="17" spans="1:6" ht="12.75">
      <c r="A17" s="20">
        <v>6</v>
      </c>
      <c r="B17" s="9" t="s">
        <v>697</v>
      </c>
      <c r="C17" s="215">
        <v>142.217</v>
      </c>
      <c r="D17" s="505">
        <v>63.63</v>
      </c>
      <c r="E17" s="505">
        <v>65.473</v>
      </c>
      <c r="F17" s="505">
        <v>65.611</v>
      </c>
    </row>
    <row r="18" spans="1:6" ht="12.75">
      <c r="A18" s="20">
        <v>7</v>
      </c>
      <c r="B18" s="9" t="s">
        <v>698</v>
      </c>
      <c r="C18" s="215">
        <v>283.491</v>
      </c>
      <c r="D18" s="505">
        <v>159.074</v>
      </c>
      <c r="E18" s="505">
        <v>163.682</v>
      </c>
      <c r="F18" s="505">
        <v>164.027</v>
      </c>
    </row>
    <row r="19" spans="1:6" ht="12.75">
      <c r="A19" s="20">
        <v>8</v>
      </c>
      <c r="B19" s="9" t="s">
        <v>699</v>
      </c>
      <c r="C19" s="215">
        <v>57.452</v>
      </c>
      <c r="D19" s="505">
        <v>63.63</v>
      </c>
      <c r="E19" s="505">
        <v>65.473</v>
      </c>
      <c r="F19" s="505">
        <v>65.611</v>
      </c>
    </row>
    <row r="20" spans="1:6" ht="12.75">
      <c r="A20" s="20">
        <v>9</v>
      </c>
      <c r="B20" s="9" t="s">
        <v>700</v>
      </c>
      <c r="C20" s="215">
        <v>57.452</v>
      </c>
      <c r="D20" s="505">
        <v>63.63</v>
      </c>
      <c r="E20" s="505">
        <v>65.473</v>
      </c>
      <c r="F20" s="505">
        <v>65.611</v>
      </c>
    </row>
    <row r="21" spans="1:6" ht="12.75">
      <c r="A21" s="20">
        <v>10</v>
      </c>
      <c r="B21" s="9" t="s">
        <v>701</v>
      </c>
      <c r="C21" s="215">
        <v>142.217</v>
      </c>
      <c r="D21" s="505">
        <v>159.074</v>
      </c>
      <c r="E21" s="505">
        <v>163.682</v>
      </c>
      <c r="F21" s="505">
        <v>164.027</v>
      </c>
    </row>
    <row r="22" spans="1:6" ht="12.75">
      <c r="A22" s="20">
        <v>11</v>
      </c>
      <c r="B22" s="9" t="s">
        <v>702</v>
      </c>
      <c r="C22" s="215">
        <v>142.217</v>
      </c>
      <c r="D22" s="505">
        <v>159.074</v>
      </c>
      <c r="E22" s="505">
        <v>163.682</v>
      </c>
      <c r="F22" s="505">
        <v>164.027</v>
      </c>
    </row>
    <row r="23" spans="1:6" ht="12.75">
      <c r="A23" s="20">
        <v>12</v>
      </c>
      <c r="B23" s="9" t="s">
        <v>703</v>
      </c>
      <c r="C23" s="215">
        <v>57.452</v>
      </c>
      <c r="D23" s="505">
        <v>63.63</v>
      </c>
      <c r="E23" s="505">
        <v>65.473</v>
      </c>
      <c r="F23" s="505">
        <v>65.611</v>
      </c>
    </row>
    <row r="24" spans="1:6" ht="12.75">
      <c r="A24" s="20">
        <v>13</v>
      </c>
      <c r="B24" s="9" t="s">
        <v>704</v>
      </c>
      <c r="C24" s="215">
        <v>57.452</v>
      </c>
      <c r="D24" s="505">
        <v>63.63</v>
      </c>
      <c r="E24" s="505">
        <v>65.473</v>
      </c>
      <c r="F24" s="505">
        <v>65.611</v>
      </c>
    </row>
    <row r="25" spans="1:6" ht="12.75">
      <c r="A25" s="20">
        <v>14</v>
      </c>
      <c r="B25" s="9" t="s">
        <v>705</v>
      </c>
      <c r="C25" s="215">
        <v>142.217</v>
      </c>
      <c r="D25" s="505">
        <v>159.074</v>
      </c>
      <c r="E25" s="505">
        <v>163.682</v>
      </c>
      <c r="F25" s="505">
        <v>164.027</v>
      </c>
    </row>
    <row r="26" spans="1:6" ht="12.75">
      <c r="A26" s="20">
        <v>15</v>
      </c>
      <c r="B26" s="9" t="s">
        <v>706</v>
      </c>
      <c r="C26" s="215">
        <v>57.452</v>
      </c>
      <c r="D26" s="505">
        <v>63.63</v>
      </c>
      <c r="E26" s="505">
        <v>65.473</v>
      </c>
      <c r="F26" s="505">
        <v>65.611</v>
      </c>
    </row>
    <row r="27" spans="1:6" ht="12.75">
      <c r="A27" s="20">
        <v>16</v>
      </c>
      <c r="B27" s="9" t="s">
        <v>707</v>
      </c>
      <c r="C27" s="215">
        <v>142.217</v>
      </c>
      <c r="D27" s="505">
        <v>63.63</v>
      </c>
      <c r="E27" s="505">
        <v>65.473</v>
      </c>
      <c r="F27" s="505">
        <v>65.611</v>
      </c>
    </row>
    <row r="28" spans="1:6" ht="12.75">
      <c r="A28" s="20">
        <v>17</v>
      </c>
      <c r="B28" s="9" t="s">
        <v>708</v>
      </c>
      <c r="C28" s="215">
        <v>57.452</v>
      </c>
      <c r="D28" s="505">
        <v>63.63</v>
      </c>
      <c r="E28" s="505">
        <v>65.473</v>
      </c>
      <c r="F28" s="505">
        <v>65.611</v>
      </c>
    </row>
    <row r="29" spans="1:6" ht="12.75">
      <c r="A29" s="20">
        <v>18</v>
      </c>
      <c r="B29" s="9" t="s">
        <v>307</v>
      </c>
      <c r="C29" s="215">
        <v>142.217</v>
      </c>
      <c r="D29" s="505">
        <v>159.074</v>
      </c>
      <c r="E29" s="505">
        <v>163.682</v>
      </c>
      <c r="F29" s="505">
        <v>164.027</v>
      </c>
    </row>
    <row r="30" spans="1:6" ht="12.75">
      <c r="A30" s="20">
        <v>19</v>
      </c>
      <c r="B30" s="9" t="s">
        <v>308</v>
      </c>
      <c r="C30" s="215">
        <v>57.452</v>
      </c>
      <c r="D30" s="505">
        <v>63.63</v>
      </c>
      <c r="E30" s="505">
        <v>65.473</v>
      </c>
      <c r="F30" s="505">
        <v>65.611</v>
      </c>
    </row>
    <row r="31" spans="1:6" ht="12.75">
      <c r="A31" s="20">
        <v>20</v>
      </c>
      <c r="B31" s="9" t="s">
        <v>309</v>
      </c>
      <c r="C31" s="215">
        <v>142.217</v>
      </c>
      <c r="D31" s="505">
        <v>159.074</v>
      </c>
      <c r="E31" s="505">
        <v>163.682</v>
      </c>
      <c r="F31" s="505">
        <v>164.027</v>
      </c>
    </row>
    <row r="32" spans="1:6" ht="12.75">
      <c r="A32" s="20">
        <v>21</v>
      </c>
      <c r="B32" s="9" t="s">
        <v>310</v>
      </c>
      <c r="C32" s="215">
        <v>424.77</v>
      </c>
      <c r="D32" s="505">
        <v>318.148</v>
      </c>
      <c r="E32" s="505">
        <v>327.368</v>
      </c>
      <c r="F32" s="505">
        <v>328.052</v>
      </c>
    </row>
    <row r="33" spans="1:6" s="23" customFormat="1" ht="12.75">
      <c r="A33" s="27" t="s">
        <v>311</v>
      </c>
      <c r="B33" s="27"/>
      <c r="C33" s="230">
        <f>SUM(C12:C32)</f>
        <v>2647.4990000000007</v>
      </c>
      <c r="D33" s="506">
        <f>SUM(D12:D32)</f>
        <v>2354.300000000001</v>
      </c>
      <c r="E33" s="506">
        <f>SUM(E12:E32)</f>
        <v>2422.4999999999995</v>
      </c>
      <c r="F33" s="506">
        <f>SUM(F12:F32)</f>
        <v>2427.600000000001</v>
      </c>
    </row>
    <row r="34" spans="1:3" ht="12.75" customHeight="1" hidden="1">
      <c r="A34" s="24"/>
      <c r="B34" s="24"/>
      <c r="C34" s="24"/>
    </row>
    <row r="35" ht="12.75" customHeight="1" hidden="1"/>
    <row r="36" ht="12.75" hidden="1">
      <c r="C36" s="29"/>
    </row>
  </sheetData>
  <sheetProtection/>
  <printOptions/>
  <pageMargins left="0.75" right="0.75" top="0.52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D36"/>
  <sheetViews>
    <sheetView zoomScale="75" zoomScaleNormal="75" zoomScalePageLayoutView="0" workbookViewId="0" topLeftCell="A1">
      <selection activeCell="C5" sqref="C5:D5"/>
    </sheetView>
  </sheetViews>
  <sheetFormatPr defaultColWidth="9.140625" defaultRowHeight="12.75"/>
  <cols>
    <col min="1" max="1" width="71.00390625" style="0" customWidth="1"/>
    <col min="2" max="2" width="19.7109375" style="0" customWidth="1"/>
    <col min="3" max="3" width="16.421875" style="0" customWidth="1"/>
    <col min="4" max="4" width="18.00390625" style="0" customWidth="1"/>
  </cols>
  <sheetData>
    <row r="1" spans="3:4" ht="12.75">
      <c r="C1" s="7"/>
      <c r="D1" s="522" t="s">
        <v>1178</v>
      </c>
    </row>
    <row r="2" spans="3:4" ht="12.75">
      <c r="C2" s="7"/>
      <c r="D2" s="522" t="s">
        <v>142</v>
      </c>
    </row>
    <row r="3" spans="3:4" ht="12.75">
      <c r="C3" s="7"/>
      <c r="D3" s="522" t="s">
        <v>466</v>
      </c>
    </row>
    <row r="4" spans="3:4" ht="12.75">
      <c r="C4" s="7"/>
      <c r="D4" s="522" t="s">
        <v>467</v>
      </c>
    </row>
    <row r="5" spans="1:4" ht="12.75">
      <c r="A5" s="167"/>
      <c r="C5" s="624" t="s">
        <v>1168</v>
      </c>
      <c r="D5" s="624"/>
    </row>
    <row r="7" spans="1:2" s="150" customFormat="1" ht="18.75">
      <c r="A7" s="620" t="s">
        <v>586</v>
      </c>
      <c r="B7" s="621"/>
    </row>
    <row r="8" spans="1:2" s="150" customFormat="1" ht="18.75">
      <c r="A8" s="487" t="s">
        <v>880</v>
      </c>
      <c r="B8" s="488"/>
    </row>
    <row r="9" s="150" customFormat="1" ht="18"/>
    <row r="10" spans="1:4" ht="37.5" customHeight="1">
      <c r="A10" s="160" t="s">
        <v>587</v>
      </c>
      <c r="B10" s="160" t="s">
        <v>588</v>
      </c>
      <c r="C10" s="160" t="s">
        <v>588</v>
      </c>
      <c r="D10" s="160" t="s">
        <v>588</v>
      </c>
    </row>
    <row r="11" spans="1:4" ht="18.75">
      <c r="A11" s="160">
        <v>1</v>
      </c>
      <c r="B11" s="160">
        <v>2013</v>
      </c>
      <c r="C11" s="160">
        <v>2014</v>
      </c>
      <c r="D11" s="160">
        <v>2015</v>
      </c>
    </row>
    <row r="12" spans="1:4" s="151" customFormat="1" ht="18.75">
      <c r="A12" s="161" t="s">
        <v>589</v>
      </c>
      <c r="B12" s="162">
        <f>B13+B14</f>
        <v>-3512.7</v>
      </c>
      <c r="C12" s="162">
        <f>C13+C14</f>
        <v>-1512.7</v>
      </c>
      <c r="D12" s="162">
        <f>D13+D14</f>
        <v>-1512.7</v>
      </c>
    </row>
    <row r="13" spans="1:4" s="151" customFormat="1" ht="18.75">
      <c r="A13" s="163" t="s">
        <v>590</v>
      </c>
      <c r="B13" s="164">
        <v>0</v>
      </c>
      <c r="C13" s="164">
        <v>0</v>
      </c>
      <c r="D13" s="164">
        <v>0</v>
      </c>
    </row>
    <row r="14" spans="1:4" s="151" customFormat="1" ht="18.75">
      <c r="A14" s="165" t="s">
        <v>591</v>
      </c>
      <c r="B14" s="166">
        <v>-3512.7</v>
      </c>
      <c r="C14" s="166">
        <v>-1512.7</v>
      </c>
      <c r="D14" s="166">
        <v>-1512.7</v>
      </c>
    </row>
    <row r="15" spans="1:4" s="49" customFormat="1" ht="37.5">
      <c r="A15" s="152" t="s">
        <v>592</v>
      </c>
      <c r="B15" s="153">
        <f>B16-B17</f>
        <v>0</v>
      </c>
      <c r="C15" s="153">
        <f>C16-C17</f>
        <v>0</v>
      </c>
      <c r="D15" s="153">
        <f>D16-D17</f>
        <v>0</v>
      </c>
    </row>
    <row r="16" spans="1:4" ht="18.75">
      <c r="A16" s="154" t="s">
        <v>590</v>
      </c>
      <c r="B16" s="155">
        <v>0</v>
      </c>
      <c r="C16" s="155">
        <v>0</v>
      </c>
      <c r="D16" s="155">
        <v>0</v>
      </c>
    </row>
    <row r="17" spans="1:4" ht="18.75">
      <c r="A17" s="165" t="s">
        <v>591</v>
      </c>
      <c r="B17" s="434">
        <v>0</v>
      </c>
      <c r="C17" s="156">
        <v>0</v>
      </c>
      <c r="D17" s="156">
        <v>0</v>
      </c>
    </row>
    <row r="18" spans="1:4" s="49" customFormat="1" ht="56.25">
      <c r="A18" s="152" t="s">
        <v>593</v>
      </c>
      <c r="B18" s="157">
        <f>B19-B20</f>
        <v>0</v>
      </c>
      <c r="C18" s="157">
        <f>C19-C20</f>
        <v>0</v>
      </c>
      <c r="D18" s="157">
        <f>D19-D20</f>
        <v>0</v>
      </c>
    </row>
    <row r="19" spans="1:4" ht="18.75">
      <c r="A19" s="154" t="s">
        <v>594</v>
      </c>
      <c r="B19" s="156">
        <f>B13+B16</f>
        <v>0</v>
      </c>
      <c r="C19" s="156">
        <f>C13+C16</f>
        <v>0</v>
      </c>
      <c r="D19" s="156">
        <f>D13+D16</f>
        <v>0</v>
      </c>
    </row>
    <row r="20" spans="1:4" ht="18.75">
      <c r="A20" s="154" t="s">
        <v>595</v>
      </c>
      <c r="B20" s="156">
        <v>0</v>
      </c>
      <c r="C20" s="156">
        <v>0</v>
      </c>
      <c r="D20" s="156">
        <v>0</v>
      </c>
    </row>
    <row r="21" spans="1:2" ht="12.75">
      <c r="A21" s="158"/>
      <c r="B21" s="158"/>
    </row>
    <row r="22" spans="1:2" s="150" customFormat="1" ht="19.5" customHeight="1">
      <c r="A22" s="622"/>
      <c r="B22" s="623"/>
    </row>
    <row r="31" ht="15.75">
      <c r="A31" s="159"/>
    </row>
    <row r="32" ht="15.75">
      <c r="A32" s="159"/>
    </row>
    <row r="33" ht="15.75">
      <c r="A33" s="159"/>
    </row>
    <row r="34" ht="15.75">
      <c r="A34" s="159"/>
    </row>
    <row r="35" ht="15.75">
      <c r="A35" s="159"/>
    </row>
    <row r="36" ht="15.75">
      <c r="A36" s="159"/>
    </row>
  </sheetData>
  <sheetProtection/>
  <mergeCells count="3">
    <mergeCell ref="A7:B7"/>
    <mergeCell ref="A22:B22"/>
    <mergeCell ref="C5:D5"/>
  </mergeCells>
  <printOptions/>
  <pageMargins left="0.75" right="0.75" top="0.22" bottom="1" header="0.5" footer="0.5"/>
  <pageSetup fitToHeight="1" fitToWidth="1"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5"/>
  </sheetPr>
  <dimension ref="B2:H22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4.28125" style="36" customWidth="1"/>
    <col min="2" max="7" width="9.140625" style="36" customWidth="1"/>
    <col min="8" max="8" width="17.00390625" style="36" customWidth="1"/>
    <col min="9" max="16384" width="9.140625" style="36" customWidth="1"/>
  </cols>
  <sheetData>
    <row r="2" spans="6:7" ht="15.75">
      <c r="F2" s="526" t="s">
        <v>1179</v>
      </c>
      <c r="G2" s="25"/>
    </row>
    <row r="3" spans="6:7" ht="15.75">
      <c r="F3" s="526" t="s">
        <v>142</v>
      </c>
      <c r="G3" s="25"/>
    </row>
    <row r="4" spans="6:7" ht="15.75">
      <c r="F4" s="526" t="s">
        <v>466</v>
      </c>
      <c r="G4" s="25"/>
    </row>
    <row r="5" spans="6:7" ht="15.75">
      <c r="F5" s="526" t="s">
        <v>467</v>
      </c>
      <c r="G5" s="25"/>
    </row>
    <row r="6" spans="6:7" ht="15.75">
      <c r="F6" s="25" t="s">
        <v>1168</v>
      </c>
      <c r="G6" s="25"/>
    </row>
    <row r="10" spans="2:8" ht="15.75">
      <c r="B10" s="626" t="s">
        <v>63</v>
      </c>
      <c r="C10" s="626"/>
      <c r="D10" s="626"/>
      <c r="E10" s="626"/>
      <c r="F10" s="626"/>
      <c r="G10" s="626"/>
      <c r="H10" s="626"/>
    </row>
    <row r="11" spans="2:8" ht="15.75">
      <c r="B11" s="626"/>
      <c r="C11" s="626"/>
      <c r="D11" s="626"/>
      <c r="E11" s="626"/>
      <c r="F11" s="626"/>
      <c r="G11" s="626"/>
      <c r="H11" s="626"/>
    </row>
    <row r="13" spans="2:8" ht="15.75">
      <c r="B13" s="629" t="s">
        <v>391</v>
      </c>
      <c r="C13" s="630"/>
      <c r="D13" s="630"/>
      <c r="E13" s="630"/>
      <c r="F13" s="630"/>
      <c r="G13" s="630"/>
      <c r="H13" s="631"/>
    </row>
    <row r="14" spans="2:8" ht="15.75">
      <c r="B14" s="632"/>
      <c r="C14" s="633"/>
      <c r="D14" s="633"/>
      <c r="E14" s="633"/>
      <c r="F14" s="633"/>
      <c r="G14" s="633"/>
      <c r="H14" s="634"/>
    </row>
    <row r="15" spans="2:8" ht="15.75">
      <c r="B15" s="635"/>
      <c r="C15" s="635"/>
      <c r="D15" s="635"/>
      <c r="E15" s="635"/>
      <c r="F15" s="635"/>
      <c r="G15" s="635"/>
      <c r="H15" s="635"/>
    </row>
    <row r="16" spans="2:8" ht="15.75">
      <c r="B16" s="627" t="s">
        <v>392</v>
      </c>
      <c r="C16" s="627"/>
      <c r="D16" s="627"/>
      <c r="E16" s="627"/>
      <c r="F16" s="627"/>
      <c r="G16" s="627"/>
      <c r="H16" s="627"/>
    </row>
    <row r="17" spans="2:8" ht="15.75">
      <c r="B17" s="625" t="s">
        <v>907</v>
      </c>
      <c r="C17" s="625"/>
      <c r="D17" s="625"/>
      <c r="E17" s="625"/>
      <c r="F17" s="625"/>
      <c r="G17" s="625"/>
      <c r="H17" s="625"/>
    </row>
    <row r="18" spans="2:8" ht="15.75" hidden="1">
      <c r="B18" s="625" t="s">
        <v>393</v>
      </c>
      <c r="C18" s="625"/>
      <c r="D18" s="625"/>
      <c r="E18" s="625"/>
      <c r="F18" s="625"/>
      <c r="G18" s="625"/>
      <c r="H18" s="625"/>
    </row>
    <row r="19" spans="2:8" ht="15.75">
      <c r="B19" s="625"/>
      <c r="C19" s="625"/>
      <c r="D19" s="625"/>
      <c r="E19" s="625"/>
      <c r="F19" s="625"/>
      <c r="G19" s="625"/>
      <c r="H19" s="625"/>
    </row>
    <row r="20" spans="2:8" ht="15.75">
      <c r="B20" s="627" t="s">
        <v>394</v>
      </c>
      <c r="C20" s="627"/>
      <c r="D20" s="627"/>
      <c r="E20" s="627"/>
      <c r="F20" s="627"/>
      <c r="G20" s="627"/>
      <c r="H20" s="627"/>
    </row>
    <row r="21" spans="2:8" ht="15.75">
      <c r="B21" s="628" t="s">
        <v>906</v>
      </c>
      <c r="C21" s="628"/>
      <c r="D21" s="628"/>
      <c r="E21" s="628"/>
      <c r="F21" s="628"/>
      <c r="G21" s="628"/>
      <c r="H21" s="628"/>
    </row>
    <row r="22" spans="2:8" ht="15.75">
      <c r="B22" s="625" t="s">
        <v>395</v>
      </c>
      <c r="C22" s="625"/>
      <c r="D22" s="625"/>
      <c r="E22" s="625"/>
      <c r="F22" s="625"/>
      <c r="G22" s="625"/>
      <c r="H22" s="625"/>
    </row>
  </sheetData>
  <sheetProtection/>
  <mergeCells count="10">
    <mergeCell ref="B22:H22"/>
    <mergeCell ref="B10:H11"/>
    <mergeCell ref="B18:H18"/>
    <mergeCell ref="B19:H19"/>
    <mergeCell ref="B20:H20"/>
    <mergeCell ref="B21:H21"/>
    <mergeCell ref="B13:H14"/>
    <mergeCell ref="B15:H15"/>
    <mergeCell ref="B16:H16"/>
    <mergeCell ref="B17:H17"/>
  </mergeCells>
  <printOptions/>
  <pageMargins left="0.75" right="0.75" top="0.48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5"/>
  </sheetPr>
  <dimension ref="A1:F35"/>
  <sheetViews>
    <sheetView view="pageBreakPreview" zoomScale="60" zoomScalePageLayoutView="0" workbookViewId="0" topLeftCell="A1">
      <pane xSplit="3" ySplit="9" topLeftCell="D30" activePane="bottomRight" state="frozen"/>
      <selection pane="topLeft" activeCell="P15" sqref="P15"/>
      <selection pane="topRight" activeCell="P15" sqref="P15"/>
      <selection pane="bottomLeft" activeCell="P15" sqref="P15"/>
      <selection pane="bottomRight" activeCell="D1" sqref="D1:D5"/>
    </sheetView>
  </sheetViews>
  <sheetFormatPr defaultColWidth="9.140625" defaultRowHeight="12.75"/>
  <cols>
    <col min="1" max="1" width="8.57421875" style="25" customWidth="1"/>
    <col min="2" max="2" width="22.28125" style="25" customWidth="1"/>
    <col min="3" max="3" width="63.421875" style="25" customWidth="1"/>
    <col min="4" max="4" width="17.7109375" style="25" customWidth="1"/>
    <col min="5" max="5" width="17.28125" style="26" customWidth="1"/>
    <col min="6" max="6" width="21.00390625" style="26" customWidth="1"/>
    <col min="7" max="16384" width="9.140625" style="26" customWidth="1"/>
  </cols>
  <sheetData>
    <row r="1" spans="2:4" ht="12.75">
      <c r="B1" s="4"/>
      <c r="D1" s="25" t="s">
        <v>1180</v>
      </c>
    </row>
    <row r="2" spans="2:4" ht="12.75">
      <c r="B2" s="4"/>
      <c r="D2" s="25" t="s">
        <v>142</v>
      </c>
    </row>
    <row r="3" spans="2:4" ht="12.75">
      <c r="B3" s="4"/>
      <c r="D3" s="25" t="s">
        <v>466</v>
      </c>
    </row>
    <row r="4" spans="2:4" ht="12.75">
      <c r="B4" s="4"/>
      <c r="D4" s="25" t="s">
        <v>467</v>
      </c>
    </row>
    <row r="5" spans="1:4" ht="12.75">
      <c r="A5"/>
      <c r="B5" s="4"/>
      <c r="D5" s="25" t="s">
        <v>1168</v>
      </c>
    </row>
    <row r="6" spans="1:2" ht="12.75">
      <c r="A6" s="4"/>
      <c r="B6" s="4"/>
    </row>
    <row r="7" spans="1:2" ht="18.75" customHeight="1">
      <c r="A7" s="11"/>
      <c r="B7" s="287" t="s">
        <v>881</v>
      </c>
    </row>
    <row r="10" spans="1:6" ht="85.5" customHeight="1">
      <c r="A10" s="168" t="s">
        <v>446</v>
      </c>
      <c r="B10" s="169" t="s">
        <v>447</v>
      </c>
      <c r="C10" s="170" t="s">
        <v>537</v>
      </c>
      <c r="D10" s="169">
        <v>2013</v>
      </c>
      <c r="E10" s="169">
        <v>2014</v>
      </c>
      <c r="F10" s="169">
        <v>2015</v>
      </c>
    </row>
    <row r="11" spans="1:6" ht="60.75">
      <c r="A11" s="171">
        <v>1</v>
      </c>
      <c r="B11" s="171" t="s">
        <v>538</v>
      </c>
      <c r="C11" s="172" t="s">
        <v>385</v>
      </c>
      <c r="D11" s="498">
        <v>50</v>
      </c>
      <c r="E11" s="498">
        <v>70</v>
      </c>
      <c r="F11" s="498">
        <v>0</v>
      </c>
    </row>
    <row r="12" spans="1:6" ht="60.75">
      <c r="A12" s="171">
        <v>2</v>
      </c>
      <c r="B12" s="171" t="s">
        <v>386</v>
      </c>
      <c r="C12" s="172" t="s">
        <v>889</v>
      </c>
      <c r="D12" s="498">
        <v>150</v>
      </c>
      <c r="E12" s="498">
        <v>0</v>
      </c>
      <c r="F12" s="498">
        <v>0</v>
      </c>
    </row>
    <row r="13" spans="1:6" ht="20.25">
      <c r="A13" s="171">
        <v>3</v>
      </c>
      <c r="B13" s="171" t="s">
        <v>387</v>
      </c>
      <c r="C13" s="172" t="s">
        <v>388</v>
      </c>
      <c r="D13" s="498">
        <v>500</v>
      </c>
      <c r="E13" s="498">
        <v>500</v>
      </c>
      <c r="F13" s="498">
        <v>0</v>
      </c>
    </row>
    <row r="14" spans="1:6" ht="40.5">
      <c r="A14" s="171">
        <v>4</v>
      </c>
      <c r="B14" s="173" t="s">
        <v>256</v>
      </c>
      <c r="C14" s="174" t="s">
        <v>257</v>
      </c>
      <c r="D14" s="498">
        <v>50</v>
      </c>
      <c r="E14" s="498">
        <v>195</v>
      </c>
      <c r="F14" s="498">
        <v>0</v>
      </c>
    </row>
    <row r="15" spans="1:6" ht="60.75">
      <c r="A15" s="171">
        <v>5</v>
      </c>
      <c r="B15" s="171" t="s">
        <v>258</v>
      </c>
      <c r="C15" s="172" t="s">
        <v>60</v>
      </c>
      <c r="D15" s="498">
        <v>600</v>
      </c>
      <c r="E15" s="498">
        <v>900</v>
      </c>
      <c r="F15" s="498">
        <v>0</v>
      </c>
    </row>
    <row r="16" spans="1:6" ht="60.75">
      <c r="A16" s="171">
        <v>6</v>
      </c>
      <c r="B16" s="171" t="s">
        <v>259</v>
      </c>
      <c r="C16" s="172" t="s">
        <v>904</v>
      </c>
      <c r="D16" s="498">
        <v>150</v>
      </c>
      <c r="E16" s="498">
        <v>0</v>
      </c>
      <c r="F16" s="498">
        <v>0</v>
      </c>
    </row>
    <row r="17" spans="1:6" ht="69.75" customHeight="1">
      <c r="A17" s="171">
        <v>7</v>
      </c>
      <c r="B17" s="171" t="s">
        <v>891</v>
      </c>
      <c r="C17" s="172" t="s">
        <v>565</v>
      </c>
      <c r="D17" s="498">
        <v>121</v>
      </c>
      <c r="E17" s="498"/>
      <c r="F17" s="498"/>
    </row>
    <row r="18" spans="1:6" ht="60.75">
      <c r="A18" s="171">
        <v>8</v>
      </c>
      <c r="B18" s="171" t="s">
        <v>260</v>
      </c>
      <c r="C18" s="172" t="s">
        <v>261</v>
      </c>
      <c r="D18" s="498">
        <v>700</v>
      </c>
      <c r="E18" s="498">
        <v>250</v>
      </c>
      <c r="F18" s="498">
        <v>0</v>
      </c>
    </row>
    <row r="19" spans="1:6" ht="60.75">
      <c r="A19" s="171">
        <v>9</v>
      </c>
      <c r="B19" s="171" t="s">
        <v>262</v>
      </c>
      <c r="C19" s="172" t="s">
        <v>263</v>
      </c>
      <c r="D19" s="498">
        <v>200</v>
      </c>
      <c r="E19" s="498">
        <v>300</v>
      </c>
      <c r="F19" s="498">
        <v>0</v>
      </c>
    </row>
    <row r="20" spans="1:6" ht="60.75">
      <c r="A20" s="171">
        <v>10</v>
      </c>
      <c r="B20" s="171" t="s">
        <v>264</v>
      </c>
      <c r="C20" s="172" t="s">
        <v>598</v>
      </c>
      <c r="D20" s="498">
        <v>3973</v>
      </c>
      <c r="E20" s="498">
        <v>3973</v>
      </c>
      <c r="F20" s="498">
        <v>3742.5</v>
      </c>
    </row>
    <row r="21" spans="1:6" ht="60.75" hidden="1">
      <c r="A21" s="171">
        <v>13</v>
      </c>
      <c r="B21" s="171" t="s">
        <v>265</v>
      </c>
      <c r="C21" s="172" t="s">
        <v>266</v>
      </c>
      <c r="D21" s="498"/>
      <c r="E21" s="498"/>
      <c r="F21" s="498"/>
    </row>
    <row r="22" spans="1:6" ht="60.75">
      <c r="A22" s="171">
        <v>11</v>
      </c>
      <c r="B22" s="171" t="s">
        <v>267</v>
      </c>
      <c r="C22" s="172" t="s">
        <v>597</v>
      </c>
      <c r="D22" s="498">
        <f>прил_6!G236+прил_6!G31</f>
        <v>28568.89</v>
      </c>
      <c r="E22" s="498">
        <f>прил_6!H236+прил_6!H31</f>
        <v>32117.02</v>
      </c>
      <c r="F22" s="498">
        <f>прил_6!I236+прил_6!I31</f>
        <v>26364</v>
      </c>
    </row>
    <row r="23" spans="1:6" ht="101.25">
      <c r="A23" s="171">
        <v>12</v>
      </c>
      <c r="B23" s="171" t="s">
        <v>268</v>
      </c>
      <c r="C23" s="172" t="s">
        <v>269</v>
      </c>
      <c r="D23" s="498">
        <v>100</v>
      </c>
      <c r="E23" s="498">
        <v>50</v>
      </c>
      <c r="F23" s="498">
        <v>0</v>
      </c>
    </row>
    <row r="24" spans="1:6" ht="81">
      <c r="A24" s="171">
        <v>13</v>
      </c>
      <c r="B24" s="171" t="s">
        <v>270</v>
      </c>
      <c r="C24" s="172" t="s">
        <v>523</v>
      </c>
      <c r="D24" s="498">
        <v>100</v>
      </c>
      <c r="E24" s="498">
        <v>954.8</v>
      </c>
      <c r="F24" s="498">
        <v>0</v>
      </c>
    </row>
    <row r="25" spans="1:6" ht="60.75" hidden="1">
      <c r="A25" s="171">
        <v>19</v>
      </c>
      <c r="B25" s="171" t="s">
        <v>271</v>
      </c>
      <c r="C25" s="172" t="s">
        <v>272</v>
      </c>
      <c r="D25" s="498"/>
      <c r="E25" s="498"/>
      <c r="F25" s="498"/>
    </row>
    <row r="26" spans="1:6" ht="40.5" hidden="1">
      <c r="A26" s="171">
        <v>20</v>
      </c>
      <c r="B26" s="171" t="s">
        <v>84</v>
      </c>
      <c r="C26" s="172" t="s">
        <v>85</v>
      </c>
      <c r="D26" s="498"/>
      <c r="E26" s="498"/>
      <c r="F26" s="498"/>
    </row>
    <row r="27" spans="1:6" ht="60.75">
      <c r="A27" s="171">
        <v>14</v>
      </c>
      <c r="B27" s="171" t="s">
        <v>896</v>
      </c>
      <c r="C27" s="172" t="s">
        <v>905</v>
      </c>
      <c r="D27" s="498">
        <v>15</v>
      </c>
      <c r="E27" s="498"/>
      <c r="F27" s="498"/>
    </row>
    <row r="28" spans="1:6" ht="60.75">
      <c r="A28" s="171">
        <v>15</v>
      </c>
      <c r="B28" s="171" t="s">
        <v>892</v>
      </c>
      <c r="C28" s="172" t="s">
        <v>578</v>
      </c>
      <c r="D28" s="498">
        <v>1635</v>
      </c>
      <c r="E28" s="498"/>
      <c r="F28" s="498"/>
    </row>
    <row r="29" spans="1:6" ht="60.75">
      <c r="A29" s="171">
        <v>16</v>
      </c>
      <c r="B29" s="171" t="s">
        <v>87</v>
      </c>
      <c r="C29" s="172" t="s">
        <v>577</v>
      </c>
      <c r="D29" s="497">
        <v>1705.2</v>
      </c>
      <c r="E29" s="497">
        <v>755.1</v>
      </c>
      <c r="F29" s="497">
        <v>655.1</v>
      </c>
    </row>
    <row r="30" spans="1:6" ht="57.75" customHeight="1">
      <c r="A30" s="171">
        <v>17</v>
      </c>
      <c r="B30" s="171">
        <v>7951106</v>
      </c>
      <c r="C30" s="495" t="s">
        <v>455</v>
      </c>
      <c r="D30" s="497">
        <v>210</v>
      </c>
      <c r="E30" s="497"/>
      <c r="F30" s="497"/>
    </row>
    <row r="31" spans="1:6" ht="57.75" customHeight="1">
      <c r="A31" s="171">
        <v>18</v>
      </c>
      <c r="B31" s="171">
        <v>7951210</v>
      </c>
      <c r="C31" s="496" t="s">
        <v>901</v>
      </c>
      <c r="D31" s="497">
        <v>16982.3</v>
      </c>
      <c r="E31" s="497"/>
      <c r="F31" s="497"/>
    </row>
    <row r="32" spans="1:6" ht="81">
      <c r="A32" s="171">
        <v>19</v>
      </c>
      <c r="B32" s="171" t="s">
        <v>88</v>
      </c>
      <c r="C32" s="172" t="s">
        <v>579</v>
      </c>
      <c r="D32" s="497">
        <f>4538.1+1133</f>
        <v>5671.1</v>
      </c>
      <c r="E32" s="497">
        <v>0</v>
      </c>
      <c r="F32" s="497">
        <v>0</v>
      </c>
    </row>
    <row r="33" spans="1:6" ht="50.25" customHeight="1">
      <c r="A33" s="171">
        <v>20</v>
      </c>
      <c r="B33" s="500" t="s">
        <v>898</v>
      </c>
      <c r="C33" s="172" t="s">
        <v>897</v>
      </c>
      <c r="D33" s="497">
        <v>2523</v>
      </c>
      <c r="E33" s="497"/>
      <c r="F33" s="497"/>
    </row>
    <row r="34" spans="1:6" ht="91.5" customHeight="1">
      <c r="A34" s="171">
        <v>21</v>
      </c>
      <c r="B34" s="500" t="s">
        <v>909</v>
      </c>
      <c r="C34" s="172" t="s">
        <v>910</v>
      </c>
      <c r="D34" s="497">
        <v>50</v>
      </c>
      <c r="E34" s="497">
        <v>50</v>
      </c>
      <c r="F34" s="497">
        <v>50</v>
      </c>
    </row>
    <row r="35" spans="1:6" ht="20.25">
      <c r="A35" s="636" t="s">
        <v>411</v>
      </c>
      <c r="B35" s="636"/>
      <c r="C35" s="175"/>
      <c r="D35" s="499">
        <f>SUM(D11:D34)</f>
        <v>64054.49</v>
      </c>
      <c r="E35" s="499">
        <f>SUM(E11:E34)</f>
        <v>40114.920000000006</v>
      </c>
      <c r="F35" s="499">
        <f>SUM(F11:F34)</f>
        <v>30811.6</v>
      </c>
    </row>
  </sheetData>
  <sheetProtection/>
  <mergeCells count="1">
    <mergeCell ref="A35:B35"/>
  </mergeCells>
  <printOptions/>
  <pageMargins left="0.42" right="0.37" top="0.27" bottom="0.24" header="0.17" footer="0.24"/>
  <pageSetup fitToHeight="50" horizontalDpi="600" verticalDpi="600" orientation="portrait" paperSize="9" scale="5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U12"/>
  <sheetViews>
    <sheetView zoomScale="75" zoomScaleNormal="75" zoomScalePageLayoutView="0" workbookViewId="0" topLeftCell="A1">
      <selection activeCell="D1" sqref="D1:D5"/>
    </sheetView>
  </sheetViews>
  <sheetFormatPr defaultColWidth="9.140625" defaultRowHeight="12.75"/>
  <cols>
    <col min="1" max="1" width="4.8515625" style="177" customWidth="1"/>
    <col min="2" max="2" width="37.7109375" style="177" customWidth="1"/>
    <col min="3" max="3" width="48.57421875" style="177" customWidth="1"/>
    <col min="4" max="4" width="16.28125" style="177" customWidth="1"/>
    <col min="5" max="5" width="13.57421875" style="177" hidden="1" customWidth="1"/>
    <col min="6" max="6" width="16.140625" style="177" hidden="1" customWidth="1"/>
    <col min="7" max="7" width="14.421875" style="177" customWidth="1"/>
    <col min="8" max="8" width="14.28125" style="177" customWidth="1"/>
    <col min="9" max="16384" width="9.140625" style="177" customWidth="1"/>
  </cols>
  <sheetData>
    <row r="1" ht="15">
      <c r="D1" s="25" t="s">
        <v>1181</v>
      </c>
    </row>
    <row r="2" ht="15">
      <c r="D2" s="25" t="s">
        <v>142</v>
      </c>
    </row>
    <row r="3" ht="15">
      <c r="D3" s="25" t="s">
        <v>466</v>
      </c>
    </row>
    <row r="4" ht="15">
      <c r="D4" s="25" t="s">
        <v>467</v>
      </c>
    </row>
    <row r="5" ht="15">
      <c r="D5" s="25" t="s">
        <v>1168</v>
      </c>
    </row>
    <row r="7" spans="1:21" s="180" customFormat="1" ht="18.75" customHeight="1">
      <c r="A7" s="178"/>
      <c r="B7" s="35" t="s">
        <v>882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179"/>
      <c r="T7" s="179"/>
      <c r="U7" s="179"/>
    </row>
    <row r="8" spans="1:21" s="180" customFormat="1" ht="15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179"/>
      <c r="T8" s="179"/>
      <c r="U8" s="179"/>
    </row>
    <row r="9" spans="1:21" s="180" customFormat="1" ht="15.7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179"/>
      <c r="T9" s="179"/>
      <c r="U9" s="179"/>
    </row>
    <row r="10" spans="1:21" s="180" customFormat="1" ht="85.5" customHeight="1">
      <c r="A10" s="181" t="s">
        <v>446</v>
      </c>
      <c r="B10" s="182" t="s">
        <v>464</v>
      </c>
      <c r="C10" s="182" t="s">
        <v>212</v>
      </c>
      <c r="D10" s="182">
        <v>2012</v>
      </c>
      <c r="E10" s="182">
        <v>2013</v>
      </c>
      <c r="F10" s="182">
        <v>2014</v>
      </c>
      <c r="G10" s="182">
        <v>2012</v>
      </c>
      <c r="H10" s="182">
        <v>2012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179"/>
      <c r="T10" s="179"/>
      <c r="U10" s="179"/>
    </row>
    <row r="11" spans="1:8" s="185" customFormat="1" ht="203.25" customHeight="1">
      <c r="A11" s="39">
        <v>1</v>
      </c>
      <c r="B11" s="39" t="s">
        <v>213</v>
      </c>
      <c r="C11" s="39" t="s">
        <v>830</v>
      </c>
      <c r="D11" s="184">
        <v>5464.2</v>
      </c>
      <c r="E11" s="184">
        <v>4142.6</v>
      </c>
      <c r="F11" s="184">
        <v>4181.52</v>
      </c>
      <c r="G11" s="184">
        <v>5698.9</v>
      </c>
      <c r="H11" s="184">
        <v>5715.6</v>
      </c>
    </row>
    <row r="12" spans="1:8" ht="15">
      <c r="A12" s="183"/>
      <c r="B12" s="183" t="s">
        <v>686</v>
      </c>
      <c r="C12" s="183"/>
      <c r="D12" s="186">
        <f>SUM(D11:D11)</f>
        <v>5464.2</v>
      </c>
      <c r="E12" s="186">
        <f>SUM(E11:E11)</f>
        <v>4142.6</v>
      </c>
      <c r="F12" s="186">
        <f>SUM(F11:F11)</f>
        <v>4181.52</v>
      </c>
      <c r="G12" s="186">
        <f>SUM(G11:G11)</f>
        <v>5698.9</v>
      </c>
      <c r="H12" s="186">
        <f>SUM(H11:H11)</f>
        <v>5715.6</v>
      </c>
    </row>
  </sheetData>
  <sheetProtection/>
  <printOptions/>
  <pageMargins left="0.75" right="0.75" top="0.48" bottom="1" header="0.5" footer="0.5"/>
  <pageSetup fitToHeight="1" fitToWidth="1"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53"/>
  <sheetViews>
    <sheetView tabSelected="1" view="pageBreakPreview" zoomScale="75" zoomScaleSheetLayoutView="75" zoomScalePageLayoutView="0" workbookViewId="0" topLeftCell="C1">
      <selection activeCell="J10" sqref="J10"/>
    </sheetView>
  </sheetViews>
  <sheetFormatPr defaultColWidth="9.140625" defaultRowHeight="12.75"/>
  <cols>
    <col min="1" max="1" width="10.00390625" style="25" customWidth="1"/>
    <col min="2" max="2" width="20.8515625" style="25" customWidth="1"/>
    <col min="3" max="3" width="18.8515625" style="25" customWidth="1"/>
    <col min="4" max="4" width="14.140625" style="25" customWidth="1"/>
    <col min="5" max="5" width="9.140625" style="25" customWidth="1"/>
    <col min="6" max="6" width="16.140625" style="25" customWidth="1"/>
    <col min="7" max="7" width="13.140625" style="25" customWidth="1"/>
    <col min="8" max="8" width="9.140625" style="25" customWidth="1"/>
    <col min="9" max="9" width="34.7109375" style="25" customWidth="1"/>
    <col min="10" max="10" width="17.28125" style="25" customWidth="1"/>
    <col min="11" max="11" width="10.28125" style="25" customWidth="1"/>
    <col min="12" max="12" width="13.28125" style="25" customWidth="1"/>
    <col min="13" max="13" width="10.00390625" style="25" customWidth="1"/>
    <col min="14" max="14" width="16.140625" style="25" customWidth="1"/>
    <col min="15" max="16384" width="9.140625" style="25" customWidth="1"/>
  </cols>
  <sheetData>
    <row r="2" ht="12.75">
      <c r="L2" s="25" t="s">
        <v>1182</v>
      </c>
    </row>
    <row r="3" ht="12.75">
      <c r="L3" s="25" t="s">
        <v>142</v>
      </c>
    </row>
    <row r="4" ht="12.75">
      <c r="L4" s="25" t="s">
        <v>466</v>
      </c>
    </row>
    <row r="5" ht="12.75">
      <c r="L5" s="25" t="s">
        <v>467</v>
      </c>
    </row>
    <row r="6" spans="1:12" ht="15.75">
      <c r="A6" s="36"/>
      <c r="B6" s="36"/>
      <c r="C6" s="36"/>
      <c r="D6" s="36"/>
      <c r="E6" s="440" t="s">
        <v>181</v>
      </c>
      <c r="F6" s="36"/>
      <c r="G6" s="36"/>
      <c r="H6" s="36"/>
      <c r="I6" s="36"/>
      <c r="L6" s="25" t="s">
        <v>1168</v>
      </c>
    </row>
    <row r="7" spans="1:9" ht="15.75">
      <c r="A7" s="36" t="s">
        <v>182</v>
      </c>
      <c r="B7" s="36"/>
      <c r="C7" s="36"/>
      <c r="D7" s="36"/>
      <c r="E7" s="36"/>
      <c r="F7" s="36"/>
      <c r="G7" s="36"/>
      <c r="H7" s="36"/>
      <c r="I7" s="36"/>
    </row>
    <row r="8" spans="1:9" ht="15.75">
      <c r="A8" s="36" t="s">
        <v>831</v>
      </c>
      <c r="B8" s="36"/>
      <c r="C8" s="36"/>
      <c r="D8" s="36"/>
      <c r="E8" s="36"/>
      <c r="F8" s="36"/>
      <c r="G8" s="36"/>
      <c r="H8" s="36"/>
      <c r="I8" s="36"/>
    </row>
    <row r="9" spans="1:17" s="442" customFormat="1" ht="15.75">
      <c r="A9" s="447" t="s">
        <v>777</v>
      </c>
      <c r="B9" s="447"/>
      <c r="C9" s="447"/>
      <c r="D9" s="447"/>
      <c r="E9" s="447"/>
      <c r="F9" s="447"/>
      <c r="G9" s="447"/>
      <c r="H9" s="447"/>
      <c r="I9" s="447"/>
      <c r="J9" s="441"/>
      <c r="K9" s="441"/>
      <c r="L9" s="441"/>
      <c r="M9" s="441"/>
      <c r="N9" s="441"/>
      <c r="O9" s="441"/>
      <c r="P9" s="441"/>
      <c r="Q9" s="441"/>
    </row>
    <row r="10" spans="1:17" s="442" customFormat="1" ht="15.75">
      <c r="A10" s="447" t="s">
        <v>276</v>
      </c>
      <c r="B10" s="447"/>
      <c r="C10" s="447"/>
      <c r="D10" s="447"/>
      <c r="E10" s="447"/>
      <c r="F10" s="447"/>
      <c r="G10" s="447"/>
      <c r="H10" s="447"/>
      <c r="I10" s="447"/>
      <c r="J10" s="441"/>
      <c r="K10" s="441"/>
      <c r="L10" s="441"/>
      <c r="M10" s="441"/>
      <c r="N10" s="441"/>
      <c r="O10" s="441"/>
      <c r="P10" s="441"/>
      <c r="Q10" s="441"/>
    </row>
    <row r="11" spans="1:17" s="442" customFormat="1" ht="15.75">
      <c r="A11" s="447" t="s">
        <v>277</v>
      </c>
      <c r="B11" s="447"/>
      <c r="C11" s="447"/>
      <c r="D11" s="447"/>
      <c r="E11" s="447"/>
      <c r="F11" s="447"/>
      <c r="G11" s="447"/>
      <c r="H11" s="447"/>
      <c r="I11" s="447"/>
      <c r="J11" s="441"/>
      <c r="K11" s="441"/>
      <c r="L11" s="441"/>
      <c r="M11" s="441"/>
      <c r="N11" s="441"/>
      <c r="O11" s="441"/>
      <c r="P11" s="441"/>
      <c r="Q11" s="441"/>
    </row>
    <row r="12" spans="1:17" ht="12.75">
      <c r="A12" s="443"/>
      <c r="B12" s="443"/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</row>
    <row r="13" spans="1:17" s="446" customFormat="1" ht="91.5" customHeight="1">
      <c r="A13" s="640" t="s">
        <v>278</v>
      </c>
      <c r="B13" s="640" t="s">
        <v>279</v>
      </c>
      <c r="C13" s="640" t="s">
        <v>280</v>
      </c>
      <c r="D13" s="642" t="s">
        <v>281</v>
      </c>
      <c r="E13" s="642"/>
      <c r="F13" s="640" t="s">
        <v>283</v>
      </c>
      <c r="G13" s="640" t="s">
        <v>284</v>
      </c>
      <c r="H13" s="640" t="s">
        <v>285</v>
      </c>
      <c r="I13" s="640" t="s">
        <v>286</v>
      </c>
      <c r="J13" s="640" t="s">
        <v>287</v>
      </c>
      <c r="K13" s="640" t="s">
        <v>288</v>
      </c>
      <c r="L13" s="640" t="s">
        <v>289</v>
      </c>
      <c r="M13" s="640" t="s">
        <v>290</v>
      </c>
      <c r="N13" s="640" t="s">
        <v>291</v>
      </c>
      <c r="O13" s="445"/>
      <c r="P13" s="445"/>
      <c r="Q13" s="445"/>
    </row>
    <row r="14" spans="1:17" s="446" customFormat="1" ht="48.75" customHeight="1">
      <c r="A14" s="641"/>
      <c r="B14" s="641"/>
      <c r="C14" s="641"/>
      <c r="D14" s="444" t="s">
        <v>292</v>
      </c>
      <c r="E14" s="444" t="s">
        <v>282</v>
      </c>
      <c r="F14" s="641"/>
      <c r="G14" s="641"/>
      <c r="H14" s="641"/>
      <c r="I14" s="641"/>
      <c r="J14" s="641"/>
      <c r="K14" s="641"/>
      <c r="L14" s="641"/>
      <c r="M14" s="641"/>
      <c r="N14" s="641"/>
      <c r="O14" s="445"/>
      <c r="P14" s="445"/>
      <c r="Q14" s="445"/>
    </row>
    <row r="15" spans="1:17" s="446" customFormat="1" ht="15.75">
      <c r="A15" s="444">
        <v>1</v>
      </c>
      <c r="B15" s="444">
        <v>2</v>
      </c>
      <c r="C15" s="444">
        <v>3</v>
      </c>
      <c r="D15" s="444">
        <v>4</v>
      </c>
      <c r="E15" s="444">
        <v>5</v>
      </c>
      <c r="F15" s="444">
        <v>6</v>
      </c>
      <c r="G15" s="444">
        <v>7</v>
      </c>
      <c r="H15" s="444">
        <v>8</v>
      </c>
      <c r="I15" s="444">
        <v>9</v>
      </c>
      <c r="J15" s="444">
        <v>10</v>
      </c>
      <c r="K15" s="444">
        <v>11</v>
      </c>
      <c r="L15" s="444">
        <v>12</v>
      </c>
      <c r="M15" s="444">
        <v>13</v>
      </c>
      <c r="N15" s="444">
        <v>14</v>
      </c>
      <c r="O15" s="445"/>
      <c r="P15" s="445"/>
      <c r="Q15" s="445"/>
    </row>
    <row r="16" spans="1:17" s="446" customFormat="1" ht="15.75">
      <c r="A16" s="637" t="s">
        <v>293</v>
      </c>
      <c r="B16" s="638"/>
      <c r="C16" s="638"/>
      <c r="D16" s="638"/>
      <c r="E16" s="638"/>
      <c r="F16" s="638"/>
      <c r="G16" s="638"/>
      <c r="H16" s="638"/>
      <c r="I16" s="638"/>
      <c r="J16" s="638"/>
      <c r="K16" s="638"/>
      <c r="L16" s="638"/>
      <c r="M16" s="638"/>
      <c r="N16" s="639"/>
      <c r="O16" s="448"/>
      <c r="P16" s="448"/>
      <c r="Q16" s="448"/>
    </row>
    <row r="17" spans="1:17" s="446" customFormat="1" ht="131.25" customHeight="1">
      <c r="A17" s="444">
        <v>1</v>
      </c>
      <c r="B17" s="212" t="s">
        <v>832</v>
      </c>
      <c r="C17" s="449"/>
      <c r="D17" s="444" t="s">
        <v>833</v>
      </c>
      <c r="E17" s="444"/>
      <c r="F17" s="444" t="s">
        <v>834</v>
      </c>
      <c r="G17" s="444" t="s">
        <v>835</v>
      </c>
      <c r="H17" s="444"/>
      <c r="I17" s="444" t="s">
        <v>836</v>
      </c>
      <c r="J17" s="444"/>
      <c r="K17" s="444" t="s">
        <v>466</v>
      </c>
      <c r="L17" s="444" t="s">
        <v>466</v>
      </c>
      <c r="M17" s="444"/>
      <c r="N17" s="439" t="s">
        <v>837</v>
      </c>
      <c r="O17" s="445"/>
      <c r="P17" s="445"/>
      <c r="Q17" s="445"/>
    </row>
    <row r="18" spans="1:17" s="446" customFormat="1" ht="95.25" customHeight="1">
      <c r="A18" s="212">
        <v>2</v>
      </c>
      <c r="B18" s="212" t="s">
        <v>838</v>
      </c>
      <c r="C18" s="212"/>
      <c r="D18" s="212" t="s">
        <v>839</v>
      </c>
      <c r="E18" s="212"/>
      <c r="F18" s="444" t="s">
        <v>840</v>
      </c>
      <c r="G18" s="444" t="s">
        <v>841</v>
      </c>
      <c r="H18" s="212"/>
      <c r="I18" s="212" t="s">
        <v>842</v>
      </c>
      <c r="J18" s="212"/>
      <c r="K18" s="444" t="s">
        <v>466</v>
      </c>
      <c r="L18" s="444" t="s">
        <v>466</v>
      </c>
      <c r="M18" s="444"/>
      <c r="N18" s="439" t="s">
        <v>843</v>
      </c>
      <c r="O18" s="445"/>
      <c r="P18" s="445"/>
      <c r="Q18" s="445"/>
    </row>
    <row r="19" spans="1:17" s="446" customFormat="1" ht="108.75" customHeight="1">
      <c r="A19" s="212">
        <v>3</v>
      </c>
      <c r="B19" s="212" t="s">
        <v>844</v>
      </c>
      <c r="C19" s="212"/>
      <c r="D19" s="212" t="s">
        <v>845</v>
      </c>
      <c r="E19" s="212"/>
      <c r="F19" s="444" t="s">
        <v>846</v>
      </c>
      <c r="G19" s="444" t="s">
        <v>847</v>
      </c>
      <c r="H19" s="212"/>
      <c r="I19" s="212" t="s">
        <v>848</v>
      </c>
      <c r="J19" s="212"/>
      <c r="K19" s="444" t="s">
        <v>466</v>
      </c>
      <c r="L19" s="444" t="s">
        <v>466</v>
      </c>
      <c r="M19" s="444"/>
      <c r="N19" s="450" t="s">
        <v>849</v>
      </c>
      <c r="O19" s="445"/>
      <c r="P19" s="445"/>
      <c r="Q19" s="445"/>
    </row>
    <row r="20" spans="1:17" s="446" customFormat="1" ht="100.5" customHeight="1">
      <c r="A20" s="212">
        <v>4</v>
      </c>
      <c r="B20" s="212" t="s">
        <v>850</v>
      </c>
      <c r="C20" s="212"/>
      <c r="D20" s="212" t="s">
        <v>851</v>
      </c>
      <c r="E20" s="212"/>
      <c r="F20" s="444" t="s">
        <v>852</v>
      </c>
      <c r="G20" s="444" t="s">
        <v>853</v>
      </c>
      <c r="H20" s="212"/>
      <c r="I20" s="212" t="s">
        <v>854</v>
      </c>
      <c r="J20" s="212"/>
      <c r="K20" s="444" t="s">
        <v>466</v>
      </c>
      <c r="L20" s="444" t="s">
        <v>466</v>
      </c>
      <c r="M20" s="444"/>
      <c r="N20" s="439" t="s">
        <v>855</v>
      </c>
      <c r="O20" s="445"/>
      <c r="P20" s="445"/>
      <c r="Q20" s="445"/>
    </row>
    <row r="21" spans="1:17" s="446" customFormat="1" ht="148.5" customHeight="1">
      <c r="A21" s="444">
        <v>5</v>
      </c>
      <c r="B21" s="444" t="s">
        <v>856</v>
      </c>
      <c r="C21" s="444"/>
      <c r="D21" s="444" t="s">
        <v>857</v>
      </c>
      <c r="E21" s="444"/>
      <c r="F21" s="444" t="s">
        <v>858</v>
      </c>
      <c r="G21" s="444" t="s">
        <v>859</v>
      </c>
      <c r="H21" s="444"/>
      <c r="I21" s="444" t="s">
        <v>860</v>
      </c>
      <c r="J21" s="444"/>
      <c r="K21" s="444" t="s">
        <v>466</v>
      </c>
      <c r="L21" s="444" t="s">
        <v>466</v>
      </c>
      <c r="M21" s="444"/>
      <c r="N21" s="439" t="s">
        <v>861</v>
      </c>
      <c r="O21" s="445"/>
      <c r="P21" s="445"/>
      <c r="Q21" s="445"/>
    </row>
    <row r="22" spans="1:17" s="446" customFormat="1" ht="132" customHeight="1">
      <c r="A22" s="444">
        <v>6</v>
      </c>
      <c r="B22" s="444" t="s">
        <v>862</v>
      </c>
      <c r="C22" s="444"/>
      <c r="D22" s="444" t="s">
        <v>863</v>
      </c>
      <c r="E22" s="444"/>
      <c r="F22" s="444" t="s">
        <v>864</v>
      </c>
      <c r="G22" s="444" t="s">
        <v>865</v>
      </c>
      <c r="H22" s="444"/>
      <c r="I22" s="444" t="s">
        <v>866</v>
      </c>
      <c r="J22" s="444"/>
      <c r="K22" s="444" t="s">
        <v>466</v>
      </c>
      <c r="L22" s="444" t="s">
        <v>466</v>
      </c>
      <c r="M22" s="444"/>
      <c r="N22" s="439" t="s">
        <v>867</v>
      </c>
      <c r="O22" s="445"/>
      <c r="P22" s="445"/>
      <c r="Q22" s="445"/>
    </row>
    <row r="23" spans="1:17" s="446" customFormat="1" ht="131.25" customHeight="1">
      <c r="A23" s="444">
        <v>7</v>
      </c>
      <c r="B23" s="444" t="s">
        <v>868</v>
      </c>
      <c r="C23" s="444"/>
      <c r="D23" s="444" t="s">
        <v>869</v>
      </c>
      <c r="E23" s="444"/>
      <c r="F23" s="444" t="s">
        <v>870</v>
      </c>
      <c r="G23" s="444" t="s">
        <v>871</v>
      </c>
      <c r="H23" s="444"/>
      <c r="I23" s="444" t="s">
        <v>872</v>
      </c>
      <c r="J23" s="444"/>
      <c r="K23" s="444" t="s">
        <v>466</v>
      </c>
      <c r="L23" s="444" t="s">
        <v>466</v>
      </c>
      <c r="M23" s="444"/>
      <c r="N23" s="439" t="s">
        <v>873</v>
      </c>
      <c r="O23" s="445"/>
      <c r="P23" s="445"/>
      <c r="Q23" s="445"/>
    </row>
    <row r="24" spans="1:17" s="452" customFormat="1" ht="12.75">
      <c r="A24" s="451"/>
      <c r="B24" s="451"/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</row>
    <row r="25" spans="1:17" s="452" customFormat="1" ht="12.75">
      <c r="A25" s="451"/>
      <c r="B25" s="451"/>
      <c r="C25" s="451"/>
      <c r="D25" s="451"/>
      <c r="E25" s="451"/>
      <c r="F25" s="451"/>
      <c r="G25" s="451"/>
      <c r="H25" s="451"/>
      <c r="I25" s="451"/>
      <c r="J25" s="451"/>
      <c r="K25" s="451"/>
      <c r="L25" s="451"/>
      <c r="M25" s="451"/>
      <c r="N25" s="451"/>
      <c r="O25" s="451"/>
      <c r="P25" s="451"/>
      <c r="Q25" s="451"/>
    </row>
    <row r="26" spans="1:17" s="452" customFormat="1" ht="12.75">
      <c r="A26" s="451"/>
      <c r="B26" s="451"/>
      <c r="C26" s="451"/>
      <c r="D26" s="451"/>
      <c r="E26" s="451"/>
      <c r="F26" s="451"/>
      <c r="G26" s="451"/>
      <c r="H26" s="451"/>
      <c r="I26" s="451"/>
      <c r="J26" s="451"/>
      <c r="K26" s="451"/>
      <c r="L26" s="451"/>
      <c r="M26" s="451"/>
      <c r="N26" s="451"/>
      <c r="O26" s="451"/>
      <c r="P26" s="451"/>
      <c r="Q26" s="451"/>
    </row>
    <row r="27" spans="1:17" s="452" customFormat="1" ht="12.75">
      <c r="A27" s="451"/>
      <c r="B27" s="451"/>
      <c r="C27" s="451"/>
      <c r="D27" s="451"/>
      <c r="E27" s="451"/>
      <c r="F27" s="451"/>
      <c r="G27" s="451"/>
      <c r="H27" s="451"/>
      <c r="I27" s="451"/>
      <c r="J27" s="451"/>
      <c r="K27" s="451"/>
      <c r="L27" s="451"/>
      <c r="M27" s="451"/>
      <c r="N27" s="451"/>
      <c r="O27" s="451"/>
      <c r="P27" s="451"/>
      <c r="Q27" s="451"/>
    </row>
    <row r="28" spans="1:17" s="452" customFormat="1" ht="12.75">
      <c r="A28" s="451"/>
      <c r="B28" s="451"/>
      <c r="C28" s="451"/>
      <c r="D28" s="451"/>
      <c r="E28" s="451"/>
      <c r="F28" s="451"/>
      <c r="G28" s="451"/>
      <c r="H28" s="451"/>
      <c r="I28" s="451"/>
      <c r="J28" s="451"/>
      <c r="K28" s="451"/>
      <c r="L28" s="451"/>
      <c r="M28" s="451"/>
      <c r="N28" s="451"/>
      <c r="O28" s="451"/>
      <c r="P28" s="451"/>
      <c r="Q28" s="451"/>
    </row>
    <row r="29" spans="1:17" s="452" customFormat="1" ht="12.75">
      <c r="A29" s="451"/>
      <c r="B29" s="451"/>
      <c r="C29" s="451"/>
      <c r="D29" s="451"/>
      <c r="E29" s="451"/>
      <c r="F29" s="451"/>
      <c r="G29" s="451"/>
      <c r="H29" s="451"/>
      <c r="I29" s="451"/>
      <c r="J29" s="451"/>
      <c r="K29" s="451"/>
      <c r="L29" s="451"/>
      <c r="M29" s="451"/>
      <c r="N29" s="451"/>
      <c r="O29" s="451"/>
      <c r="P29" s="451"/>
      <c r="Q29" s="451"/>
    </row>
    <row r="30" spans="1:17" s="452" customFormat="1" ht="12.75">
      <c r="A30" s="451"/>
      <c r="B30" s="451"/>
      <c r="C30" s="451"/>
      <c r="D30" s="451"/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451"/>
      <c r="P30" s="451"/>
      <c r="Q30" s="451"/>
    </row>
    <row r="31" spans="1:17" s="452" customFormat="1" ht="12.75">
      <c r="A31" s="451"/>
      <c r="B31" s="451"/>
      <c r="C31" s="451"/>
      <c r="D31" s="451"/>
      <c r="E31" s="451"/>
      <c r="F31" s="451"/>
      <c r="G31" s="451"/>
      <c r="H31" s="451"/>
      <c r="I31" s="451"/>
      <c r="J31" s="451"/>
      <c r="K31" s="451"/>
      <c r="L31" s="451"/>
      <c r="M31" s="451"/>
      <c r="N31" s="451"/>
      <c r="O31" s="451"/>
      <c r="P31" s="451"/>
      <c r="Q31" s="451"/>
    </row>
    <row r="32" spans="1:17" s="452" customFormat="1" ht="12.75">
      <c r="A32" s="451"/>
      <c r="B32" s="451"/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451"/>
      <c r="P32" s="451"/>
      <c r="Q32" s="451"/>
    </row>
    <row r="33" spans="1:17" s="452" customFormat="1" ht="12.75">
      <c r="A33" s="451"/>
      <c r="B33" s="451"/>
      <c r="C33" s="451"/>
      <c r="D33" s="451"/>
      <c r="E33" s="451"/>
      <c r="F33" s="451"/>
      <c r="G33" s="451"/>
      <c r="H33" s="451"/>
      <c r="I33" s="451"/>
      <c r="J33" s="451"/>
      <c r="K33" s="451"/>
      <c r="L33" s="451"/>
      <c r="M33" s="451"/>
      <c r="N33" s="451"/>
      <c r="O33" s="451"/>
      <c r="P33" s="451"/>
      <c r="Q33" s="451"/>
    </row>
    <row r="34" spans="1:17" s="452" customFormat="1" ht="12.75">
      <c r="A34" s="451"/>
      <c r="B34" s="451"/>
      <c r="C34" s="451"/>
      <c r="D34" s="451"/>
      <c r="E34" s="451"/>
      <c r="F34" s="451"/>
      <c r="G34" s="451"/>
      <c r="H34" s="451"/>
      <c r="I34" s="451"/>
      <c r="J34" s="451"/>
      <c r="K34" s="451"/>
      <c r="L34" s="451"/>
      <c r="M34" s="451"/>
      <c r="N34" s="451"/>
      <c r="O34" s="451"/>
      <c r="P34" s="451"/>
      <c r="Q34" s="451"/>
    </row>
    <row r="35" spans="1:17" s="452" customFormat="1" ht="12.75">
      <c r="A35" s="451"/>
      <c r="B35" s="451"/>
      <c r="C35" s="451"/>
      <c r="D35" s="451"/>
      <c r="E35" s="451"/>
      <c r="F35" s="451"/>
      <c r="G35" s="451"/>
      <c r="H35" s="451"/>
      <c r="I35" s="451"/>
      <c r="J35" s="451"/>
      <c r="K35" s="451"/>
      <c r="L35" s="451"/>
      <c r="M35" s="451"/>
      <c r="N35" s="451"/>
      <c r="O35" s="451"/>
      <c r="P35" s="451"/>
      <c r="Q35" s="451"/>
    </row>
    <row r="36" spans="1:17" s="452" customFormat="1" ht="12.75">
      <c r="A36" s="451"/>
      <c r="B36" s="451"/>
      <c r="C36" s="451"/>
      <c r="D36" s="451"/>
      <c r="E36" s="451"/>
      <c r="F36" s="451"/>
      <c r="G36" s="451"/>
      <c r="H36" s="451"/>
      <c r="I36" s="451"/>
      <c r="J36" s="451"/>
      <c r="K36" s="451"/>
      <c r="L36" s="451"/>
      <c r="M36" s="451"/>
      <c r="N36" s="451"/>
      <c r="O36" s="451"/>
      <c r="P36" s="451"/>
      <c r="Q36" s="451"/>
    </row>
    <row r="37" spans="1:17" s="452" customFormat="1" ht="12.75">
      <c r="A37" s="451"/>
      <c r="B37" s="451"/>
      <c r="C37" s="451"/>
      <c r="D37" s="451"/>
      <c r="E37" s="451"/>
      <c r="F37" s="451"/>
      <c r="G37" s="451"/>
      <c r="H37" s="451"/>
      <c r="I37" s="451"/>
      <c r="J37" s="451"/>
      <c r="K37" s="451"/>
      <c r="L37" s="451"/>
      <c r="M37" s="451"/>
      <c r="N37" s="451"/>
      <c r="O37" s="451"/>
      <c r="P37" s="451"/>
      <c r="Q37" s="451"/>
    </row>
    <row r="38" spans="1:17" s="452" customFormat="1" ht="12.75">
      <c r="A38" s="451"/>
      <c r="B38" s="451"/>
      <c r="C38" s="451"/>
      <c r="D38" s="451"/>
      <c r="E38" s="451"/>
      <c r="F38" s="451"/>
      <c r="G38" s="451"/>
      <c r="H38" s="451"/>
      <c r="I38" s="451"/>
      <c r="J38" s="451"/>
      <c r="K38" s="451"/>
      <c r="L38" s="451"/>
      <c r="M38" s="451"/>
      <c r="N38" s="451"/>
      <c r="O38" s="451"/>
      <c r="P38" s="451"/>
      <c r="Q38" s="451"/>
    </row>
    <row r="39" spans="1:17" s="452" customFormat="1" ht="12.75">
      <c r="A39" s="451"/>
      <c r="B39" s="451"/>
      <c r="C39" s="451"/>
      <c r="D39" s="451"/>
      <c r="E39" s="451"/>
      <c r="F39" s="451"/>
      <c r="G39" s="451"/>
      <c r="H39" s="451"/>
      <c r="I39" s="451"/>
      <c r="J39" s="451"/>
      <c r="K39" s="451"/>
      <c r="L39" s="451"/>
      <c r="M39" s="451"/>
      <c r="N39" s="451"/>
      <c r="O39" s="451"/>
      <c r="P39" s="451"/>
      <c r="Q39" s="451"/>
    </row>
    <row r="40" spans="1:17" s="452" customFormat="1" ht="12.75">
      <c r="A40" s="451"/>
      <c r="B40" s="451"/>
      <c r="C40" s="451"/>
      <c r="D40" s="451"/>
      <c r="E40" s="451"/>
      <c r="F40" s="451"/>
      <c r="G40" s="451"/>
      <c r="H40" s="451"/>
      <c r="I40" s="451"/>
      <c r="J40" s="451"/>
      <c r="K40" s="451"/>
      <c r="L40" s="451"/>
      <c r="M40" s="451"/>
      <c r="N40" s="451"/>
      <c r="O40" s="451"/>
      <c r="P40" s="451"/>
      <c r="Q40" s="451"/>
    </row>
    <row r="41" spans="1:17" s="452" customFormat="1" ht="12.75">
      <c r="A41" s="451"/>
      <c r="B41" s="451"/>
      <c r="C41" s="451"/>
      <c r="D41" s="451"/>
      <c r="E41" s="451"/>
      <c r="F41" s="451"/>
      <c r="G41" s="451"/>
      <c r="H41" s="451"/>
      <c r="I41" s="451"/>
      <c r="J41" s="451"/>
      <c r="K41" s="451"/>
      <c r="L41" s="451"/>
      <c r="M41" s="451"/>
      <c r="N41" s="451"/>
      <c r="O41" s="451"/>
      <c r="P41" s="451"/>
      <c r="Q41" s="451"/>
    </row>
    <row r="42" spans="1:17" s="452" customFormat="1" ht="12.75">
      <c r="A42" s="451"/>
      <c r="B42" s="451"/>
      <c r="C42" s="451"/>
      <c r="D42" s="451"/>
      <c r="E42" s="451"/>
      <c r="F42" s="451"/>
      <c r="G42" s="451"/>
      <c r="H42" s="451"/>
      <c r="I42" s="451"/>
      <c r="J42" s="451"/>
      <c r="K42" s="451"/>
      <c r="L42" s="451"/>
      <c r="M42" s="451"/>
      <c r="N42" s="451"/>
      <c r="O42" s="451"/>
      <c r="P42" s="451"/>
      <c r="Q42" s="451"/>
    </row>
    <row r="43" spans="1:17" s="452" customFormat="1" ht="12.75">
      <c r="A43" s="451"/>
      <c r="B43" s="451"/>
      <c r="C43" s="451"/>
      <c r="D43" s="451"/>
      <c r="E43" s="451"/>
      <c r="F43" s="451"/>
      <c r="G43" s="451"/>
      <c r="H43" s="451"/>
      <c r="I43" s="451"/>
      <c r="J43" s="451"/>
      <c r="K43" s="451"/>
      <c r="L43" s="451"/>
      <c r="M43" s="451"/>
      <c r="N43" s="451"/>
      <c r="O43" s="451"/>
      <c r="P43" s="451"/>
      <c r="Q43" s="451"/>
    </row>
    <row r="44" spans="1:17" s="452" customFormat="1" ht="12.75">
      <c r="A44" s="451"/>
      <c r="B44" s="451"/>
      <c r="C44" s="451"/>
      <c r="D44" s="451"/>
      <c r="E44" s="451"/>
      <c r="F44" s="451"/>
      <c r="G44" s="451"/>
      <c r="H44" s="451"/>
      <c r="I44" s="451"/>
      <c r="J44" s="451"/>
      <c r="K44" s="451"/>
      <c r="L44" s="451"/>
      <c r="M44" s="451"/>
      <c r="N44" s="451"/>
      <c r="O44" s="451"/>
      <c r="P44" s="451"/>
      <c r="Q44" s="451"/>
    </row>
    <row r="45" spans="1:17" s="452" customFormat="1" ht="12.75">
      <c r="A45" s="451"/>
      <c r="B45" s="451"/>
      <c r="C45" s="451"/>
      <c r="D45" s="451"/>
      <c r="E45" s="451"/>
      <c r="F45" s="451"/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451"/>
    </row>
    <row r="46" spans="1:17" ht="12.75">
      <c r="A46" s="443"/>
      <c r="B46" s="443"/>
      <c r="C46" s="443"/>
      <c r="D46" s="443"/>
      <c r="E46" s="443"/>
      <c r="F46" s="443"/>
      <c r="G46" s="443"/>
      <c r="H46" s="443"/>
      <c r="I46" s="443"/>
      <c r="J46" s="443"/>
      <c r="K46" s="443"/>
      <c r="L46" s="443"/>
      <c r="M46" s="443"/>
      <c r="N46" s="443"/>
      <c r="O46" s="443"/>
      <c r="P46" s="443"/>
      <c r="Q46" s="443"/>
    </row>
    <row r="47" spans="1:17" ht="12.75">
      <c r="A47" s="443"/>
      <c r="B47" s="443"/>
      <c r="C47" s="443"/>
      <c r="D47" s="443"/>
      <c r="E47" s="443"/>
      <c r="F47" s="443"/>
      <c r="G47" s="443"/>
      <c r="H47" s="443"/>
      <c r="I47" s="443"/>
      <c r="J47" s="443"/>
      <c r="K47" s="443"/>
      <c r="L47" s="443"/>
      <c r="M47" s="443"/>
      <c r="N47" s="443"/>
      <c r="O47" s="443"/>
      <c r="P47" s="443"/>
      <c r="Q47" s="443"/>
    </row>
    <row r="48" spans="1:17" ht="12.75">
      <c r="A48" s="443"/>
      <c r="B48" s="443"/>
      <c r="C48" s="443"/>
      <c r="D48" s="443"/>
      <c r="E48" s="443"/>
      <c r="F48" s="443"/>
      <c r="G48" s="443"/>
      <c r="H48" s="443"/>
      <c r="I48" s="443"/>
      <c r="J48" s="443"/>
      <c r="K48" s="443"/>
      <c r="L48" s="443"/>
      <c r="M48" s="443"/>
      <c r="N48" s="443"/>
      <c r="O48" s="443"/>
      <c r="P48" s="443"/>
      <c r="Q48" s="443"/>
    </row>
    <row r="49" spans="1:17" ht="12.75">
      <c r="A49" s="443"/>
      <c r="B49" s="443"/>
      <c r="C49" s="443"/>
      <c r="D49" s="443"/>
      <c r="E49" s="443"/>
      <c r="F49" s="443"/>
      <c r="G49" s="443"/>
      <c r="H49" s="443"/>
      <c r="I49" s="443"/>
      <c r="J49" s="443"/>
      <c r="K49" s="443"/>
      <c r="L49" s="443"/>
      <c r="M49" s="443"/>
      <c r="N49" s="443"/>
      <c r="O49" s="443"/>
      <c r="P49" s="443"/>
      <c r="Q49" s="443"/>
    </row>
    <row r="50" spans="1:17" ht="12.75">
      <c r="A50" s="443"/>
      <c r="B50" s="443"/>
      <c r="C50" s="443"/>
      <c r="D50" s="443"/>
      <c r="E50" s="443"/>
      <c r="F50" s="443"/>
      <c r="G50" s="443"/>
      <c r="H50" s="443"/>
      <c r="I50" s="443"/>
      <c r="J50" s="443"/>
      <c r="K50" s="443"/>
      <c r="L50" s="443"/>
      <c r="M50" s="443"/>
      <c r="N50" s="443"/>
      <c r="O50" s="443"/>
      <c r="P50" s="443"/>
      <c r="Q50" s="443"/>
    </row>
    <row r="51" spans="1:17" ht="12.75">
      <c r="A51" s="443"/>
      <c r="B51" s="443"/>
      <c r="C51" s="443"/>
      <c r="D51" s="443"/>
      <c r="E51" s="443"/>
      <c r="F51" s="443"/>
      <c r="G51" s="443"/>
      <c r="H51" s="443"/>
      <c r="I51" s="443"/>
      <c r="J51" s="443"/>
      <c r="K51" s="443"/>
      <c r="L51" s="443"/>
      <c r="M51" s="443"/>
      <c r="N51" s="443"/>
      <c r="O51" s="443"/>
      <c r="P51" s="443"/>
      <c r="Q51" s="443"/>
    </row>
    <row r="52" spans="1:17" ht="12.75">
      <c r="A52" s="443"/>
      <c r="B52" s="443"/>
      <c r="C52" s="443"/>
      <c r="D52" s="443"/>
      <c r="E52" s="443"/>
      <c r="F52" s="443"/>
      <c r="G52" s="443"/>
      <c r="H52" s="443"/>
      <c r="I52" s="443"/>
      <c r="J52" s="443"/>
      <c r="K52" s="443"/>
      <c r="L52" s="443"/>
      <c r="M52" s="443"/>
      <c r="N52" s="443"/>
      <c r="O52" s="443"/>
      <c r="P52" s="443"/>
      <c r="Q52" s="443"/>
    </row>
    <row r="53" spans="1:17" ht="12.75">
      <c r="A53" s="443"/>
      <c r="B53" s="443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3"/>
      <c r="Q53" s="443"/>
    </row>
  </sheetData>
  <sheetProtection/>
  <mergeCells count="14">
    <mergeCell ref="A16:N16"/>
    <mergeCell ref="H13:H14"/>
    <mergeCell ref="I13:I14"/>
    <mergeCell ref="K13:K14"/>
    <mergeCell ref="L13:L14"/>
    <mergeCell ref="M13:M14"/>
    <mergeCell ref="N13:N14"/>
    <mergeCell ref="J13:J14"/>
    <mergeCell ref="D13:E13"/>
    <mergeCell ref="A13:A14"/>
    <mergeCell ref="B13:B14"/>
    <mergeCell ref="C13:C14"/>
    <mergeCell ref="F13:F14"/>
    <mergeCell ref="G13:G14"/>
  </mergeCells>
  <printOptions/>
  <pageMargins left="0.7874015748031497" right="0.7874015748031497" top="0" bottom="0" header="0.5118110236220472" footer="0.5118110236220472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2:F38"/>
  <sheetViews>
    <sheetView view="pageBreakPreview" zoomScale="75" zoomScaleSheetLayoutView="75" zoomScalePageLayoutView="0" workbookViewId="0" topLeftCell="A1">
      <selection activeCell="E8" sqref="E8:E9"/>
    </sheetView>
  </sheetViews>
  <sheetFormatPr defaultColWidth="9.140625" defaultRowHeight="12.75"/>
  <cols>
    <col min="1" max="1" width="49.28125" style="36" customWidth="1"/>
    <col min="2" max="2" width="23.140625" style="36" customWidth="1"/>
    <col min="3" max="3" width="11.421875" style="36" customWidth="1"/>
    <col min="4" max="4" width="12.57421875" style="36" customWidth="1"/>
    <col min="5" max="6" width="16.421875" style="36" customWidth="1"/>
    <col min="7" max="16384" width="9.140625" style="36" customWidth="1"/>
  </cols>
  <sheetData>
    <row r="2" ht="15.75">
      <c r="F2" s="520" t="s">
        <v>1169</v>
      </c>
    </row>
    <row r="3" ht="15.75">
      <c r="F3" s="520" t="s">
        <v>142</v>
      </c>
    </row>
    <row r="4" ht="15.75">
      <c r="F4" s="520" t="s">
        <v>466</v>
      </c>
    </row>
    <row r="5" spans="1:6" ht="15.75">
      <c r="A5" s="191" t="s">
        <v>690</v>
      </c>
      <c r="F5" s="520" t="s">
        <v>467</v>
      </c>
    </row>
    <row r="6" spans="1:6" ht="15.75">
      <c r="A6" s="191" t="s">
        <v>875</v>
      </c>
      <c r="F6" s="25" t="s">
        <v>1168</v>
      </c>
    </row>
    <row r="7" ht="15.75">
      <c r="A7" s="192"/>
    </row>
    <row r="8" spans="1:6" ht="42" customHeight="1">
      <c r="A8" s="603" t="s">
        <v>827</v>
      </c>
      <c r="B8" s="603" t="s">
        <v>403</v>
      </c>
      <c r="C8" s="603"/>
      <c r="D8" s="602">
        <v>2013</v>
      </c>
      <c r="E8" s="601" t="s">
        <v>14</v>
      </c>
      <c r="F8" s="601" t="s">
        <v>15</v>
      </c>
    </row>
    <row r="9" spans="1:6" s="193" customFormat="1" ht="42" customHeight="1">
      <c r="A9" s="603"/>
      <c r="B9" s="221" t="s">
        <v>404</v>
      </c>
      <c r="C9" s="221" t="s">
        <v>711</v>
      </c>
      <c r="D9" s="602"/>
      <c r="E9" s="601"/>
      <c r="F9" s="601"/>
    </row>
    <row r="10" spans="1:6" s="35" customFormat="1" ht="48" customHeight="1">
      <c r="A10" s="194" t="s">
        <v>405</v>
      </c>
      <c r="B10" s="195"/>
      <c r="C10" s="195"/>
      <c r="D10" s="436">
        <f>D11+D16+D21</f>
        <v>-3512.7</v>
      </c>
      <c r="E10" s="519">
        <f>E11+E16+E21</f>
        <v>-1513.669999999972</v>
      </c>
      <c r="F10" s="519">
        <f>F11+F16+F21</f>
        <v>1762.3699999999487</v>
      </c>
    </row>
    <row r="11" spans="1:6" s="35" customFormat="1" ht="48" customHeight="1">
      <c r="A11" s="194" t="s">
        <v>186</v>
      </c>
      <c r="B11" s="195" t="s">
        <v>192</v>
      </c>
      <c r="C11" s="195" t="s">
        <v>196</v>
      </c>
      <c r="D11" s="435">
        <f>D12+D14</f>
        <v>0</v>
      </c>
      <c r="E11" s="196">
        <f>E12+E14</f>
        <v>0</v>
      </c>
      <c r="F11" s="196">
        <f>F12+F14</f>
        <v>0</v>
      </c>
    </row>
    <row r="12" spans="1:6" s="35" customFormat="1" ht="48" customHeight="1">
      <c r="A12" s="194" t="s">
        <v>187</v>
      </c>
      <c r="B12" s="195" t="s">
        <v>192</v>
      </c>
      <c r="C12" s="195" t="s">
        <v>194</v>
      </c>
      <c r="D12" s="435">
        <f>D13</f>
        <v>0</v>
      </c>
      <c r="E12" s="196">
        <f>E13</f>
        <v>0</v>
      </c>
      <c r="F12" s="196">
        <f>F13</f>
        <v>0</v>
      </c>
    </row>
    <row r="13" spans="1:6" s="35" customFormat="1" ht="48" customHeight="1">
      <c r="A13" s="194" t="s">
        <v>188</v>
      </c>
      <c r="B13" s="195" t="s">
        <v>193</v>
      </c>
      <c r="C13" s="195" t="s">
        <v>195</v>
      </c>
      <c r="D13" s="435"/>
      <c r="E13" s="196"/>
      <c r="F13" s="196"/>
    </row>
    <row r="14" spans="1:6" s="35" customFormat="1" ht="48" customHeight="1">
      <c r="A14" s="194" t="s">
        <v>203</v>
      </c>
      <c r="B14" s="195" t="s">
        <v>192</v>
      </c>
      <c r="C14" s="195" t="s">
        <v>190</v>
      </c>
      <c r="D14" s="435">
        <f>D15</f>
        <v>0</v>
      </c>
      <c r="E14" s="196">
        <f>E15</f>
        <v>0</v>
      </c>
      <c r="F14" s="196">
        <f>F15</f>
        <v>0</v>
      </c>
    </row>
    <row r="15" spans="1:6" s="35" customFormat="1" ht="48" customHeight="1">
      <c r="A15" s="194" t="s">
        <v>202</v>
      </c>
      <c r="B15" s="195" t="s">
        <v>193</v>
      </c>
      <c r="C15" s="195" t="s">
        <v>191</v>
      </c>
      <c r="D15" s="435">
        <v>0</v>
      </c>
      <c r="E15" s="196">
        <v>0</v>
      </c>
      <c r="F15" s="196">
        <v>0</v>
      </c>
    </row>
    <row r="16" spans="1:6" s="35" customFormat="1" ht="48" customHeight="1">
      <c r="A16" s="197" t="s">
        <v>205</v>
      </c>
      <c r="B16" s="195" t="s">
        <v>206</v>
      </c>
      <c r="C16" s="195" t="s">
        <v>196</v>
      </c>
      <c r="D16" s="196">
        <f>D17+D19</f>
        <v>-3512.7</v>
      </c>
      <c r="E16" s="196">
        <f>E17+E19</f>
        <v>-1512.7</v>
      </c>
      <c r="F16" s="196">
        <f>F17+F19</f>
        <v>-1512.7</v>
      </c>
    </row>
    <row r="17" spans="1:6" s="35" customFormat="1" ht="55.5" customHeight="1">
      <c r="A17" s="197" t="s">
        <v>330</v>
      </c>
      <c r="B17" s="195" t="s">
        <v>206</v>
      </c>
      <c r="C17" s="195" t="s">
        <v>194</v>
      </c>
      <c r="D17" s="196">
        <f>D18</f>
        <v>0</v>
      </c>
      <c r="E17" s="196">
        <f>E18</f>
        <v>0</v>
      </c>
      <c r="F17" s="196">
        <f>F18</f>
        <v>0</v>
      </c>
    </row>
    <row r="18" spans="1:6" s="35" customFormat="1" ht="66" customHeight="1">
      <c r="A18" s="197" t="s">
        <v>331</v>
      </c>
      <c r="B18" s="195" t="s">
        <v>320</v>
      </c>
      <c r="C18" s="195" t="s">
        <v>195</v>
      </c>
      <c r="D18" s="196"/>
      <c r="E18" s="196"/>
      <c r="F18" s="196"/>
    </row>
    <row r="19" spans="1:6" s="35" customFormat="1" ht="69" customHeight="1">
      <c r="A19" s="197" t="s">
        <v>201</v>
      </c>
      <c r="B19" s="195" t="s">
        <v>206</v>
      </c>
      <c r="C19" s="195" t="s">
        <v>190</v>
      </c>
      <c r="D19" s="196">
        <f>D20</f>
        <v>-3512.7</v>
      </c>
      <c r="E19" s="196">
        <f>E20</f>
        <v>-1512.7</v>
      </c>
      <c r="F19" s="196">
        <f>F20</f>
        <v>-1512.7</v>
      </c>
    </row>
    <row r="20" spans="1:6" s="35" customFormat="1" ht="63" customHeight="1">
      <c r="A20" s="197" t="s">
        <v>200</v>
      </c>
      <c r="B20" s="195" t="s">
        <v>320</v>
      </c>
      <c r="C20" s="195" t="s">
        <v>191</v>
      </c>
      <c r="D20" s="196">
        <v>-3512.7</v>
      </c>
      <c r="E20" s="196">
        <v>-1512.7</v>
      </c>
      <c r="F20" s="196">
        <v>-1512.7</v>
      </c>
    </row>
    <row r="21" spans="1:6" s="35" customFormat="1" ht="33" customHeight="1">
      <c r="A21" s="197" t="s">
        <v>327</v>
      </c>
      <c r="B21" s="195" t="s">
        <v>328</v>
      </c>
      <c r="C21" s="195" t="s">
        <v>196</v>
      </c>
      <c r="D21" s="196">
        <f>D22</f>
        <v>0</v>
      </c>
      <c r="E21" s="435">
        <f>E22</f>
        <v>-0.9699999999720603</v>
      </c>
      <c r="F21" s="435">
        <f>F22</f>
        <v>3275.069999999949</v>
      </c>
    </row>
    <row r="22" spans="1:6" s="35" customFormat="1" ht="33.75" customHeight="1">
      <c r="A22" s="197" t="s">
        <v>321</v>
      </c>
      <c r="B22" s="195" t="s">
        <v>328</v>
      </c>
      <c r="C22" s="195" t="s">
        <v>196</v>
      </c>
      <c r="D22" s="196">
        <f>D23+D26</f>
        <v>0</v>
      </c>
      <c r="E22" s="435">
        <f>E23+E26</f>
        <v>-0.9699999999720603</v>
      </c>
      <c r="F22" s="435">
        <f>F23+F26</f>
        <v>3275.069999999949</v>
      </c>
    </row>
    <row r="23" spans="1:6" s="35" customFormat="1" ht="35.25" customHeight="1">
      <c r="A23" s="197" t="s">
        <v>322</v>
      </c>
      <c r="B23" s="195" t="s">
        <v>329</v>
      </c>
      <c r="C23" s="195" t="s">
        <v>425</v>
      </c>
      <c r="D23" s="196">
        <f aca="true" t="shared" si="0" ref="D23:F24">D24</f>
        <v>-695586.4</v>
      </c>
      <c r="E23" s="196">
        <f t="shared" si="0"/>
        <v>-675998.2</v>
      </c>
      <c r="F23" s="435">
        <f t="shared" si="0"/>
        <v>-708827.4</v>
      </c>
    </row>
    <row r="24" spans="1:6" s="35" customFormat="1" ht="36.75" customHeight="1">
      <c r="A24" s="197" t="s">
        <v>323</v>
      </c>
      <c r="B24" s="195" t="s">
        <v>333</v>
      </c>
      <c r="C24" s="195" t="s">
        <v>407</v>
      </c>
      <c r="D24" s="196">
        <f t="shared" si="0"/>
        <v>-695586.4</v>
      </c>
      <c r="E24" s="196">
        <f t="shared" si="0"/>
        <v>-675998.2</v>
      </c>
      <c r="F24" s="435">
        <f t="shared" si="0"/>
        <v>-708827.4</v>
      </c>
    </row>
    <row r="25" spans="1:6" s="35" customFormat="1" ht="42" customHeight="1">
      <c r="A25" s="197" t="s">
        <v>324</v>
      </c>
      <c r="B25" s="195" t="s">
        <v>334</v>
      </c>
      <c r="C25" s="195" t="s">
        <v>407</v>
      </c>
      <c r="D25" s="37">
        <v>-695586.4</v>
      </c>
      <c r="E25" s="37">
        <v>-675998.2</v>
      </c>
      <c r="F25" s="437">
        <v>-708827.4</v>
      </c>
    </row>
    <row r="26" spans="1:6" s="35" customFormat="1" ht="40.5" customHeight="1">
      <c r="A26" s="198" t="s">
        <v>325</v>
      </c>
      <c r="B26" s="195" t="s">
        <v>329</v>
      </c>
      <c r="C26" s="195" t="s">
        <v>335</v>
      </c>
      <c r="D26" s="196">
        <f aca="true" t="shared" si="1" ref="D26:F27">D27</f>
        <v>695586.4</v>
      </c>
      <c r="E26" s="435">
        <f t="shared" si="1"/>
        <v>675997.23</v>
      </c>
      <c r="F26" s="435">
        <f t="shared" si="1"/>
        <v>712102.47</v>
      </c>
    </row>
    <row r="27" spans="1:6" s="35" customFormat="1" ht="36" customHeight="1">
      <c r="A27" s="198" t="s">
        <v>406</v>
      </c>
      <c r="B27" s="195" t="s">
        <v>333</v>
      </c>
      <c r="C27" s="195" t="s">
        <v>408</v>
      </c>
      <c r="D27" s="196">
        <f t="shared" si="1"/>
        <v>695586.4</v>
      </c>
      <c r="E27" s="435">
        <f t="shared" si="1"/>
        <v>675997.23</v>
      </c>
      <c r="F27" s="435">
        <f t="shared" si="1"/>
        <v>712102.47</v>
      </c>
    </row>
    <row r="28" spans="1:6" s="35" customFormat="1" ht="40.5" customHeight="1">
      <c r="A28" s="198" t="s">
        <v>326</v>
      </c>
      <c r="B28" s="195" t="s">
        <v>334</v>
      </c>
      <c r="C28" s="195" t="s">
        <v>408</v>
      </c>
      <c r="D28" s="196">
        <f>688871.72+6714.68</f>
        <v>695586.4</v>
      </c>
      <c r="E28" s="435">
        <v>675997.23</v>
      </c>
      <c r="F28" s="435">
        <v>712102.47</v>
      </c>
    </row>
    <row r="29" ht="15.75">
      <c r="A29" s="199"/>
    </row>
    <row r="30" ht="15.75">
      <c r="A30" s="199"/>
    </row>
    <row r="31" ht="15.75">
      <c r="A31" s="199"/>
    </row>
    <row r="32" ht="15.75">
      <c r="A32" s="199"/>
    </row>
    <row r="33" ht="15.75">
      <c r="A33" s="199"/>
    </row>
    <row r="34" ht="15.75">
      <c r="A34" s="199"/>
    </row>
    <row r="35" ht="15.75">
      <c r="A35" s="199"/>
    </row>
    <row r="36" ht="15.75">
      <c r="A36" s="199"/>
    </row>
    <row r="37" ht="15.75">
      <c r="A37" s="199"/>
    </row>
    <row r="38" ht="15.75">
      <c r="A38" s="199"/>
    </row>
  </sheetData>
  <sheetProtection/>
  <mergeCells count="5">
    <mergeCell ref="F8:F9"/>
    <mergeCell ref="E8:E9"/>
    <mergeCell ref="D8:D9"/>
    <mergeCell ref="A8:A9"/>
    <mergeCell ref="B8:C8"/>
  </mergeCells>
  <printOptions/>
  <pageMargins left="0.75" right="0.75" top="0.48" bottom="0.4" header="0.5" footer="0.5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C229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9.8515625" style="4" customWidth="1"/>
    <col min="2" max="2" width="27.7109375" style="189" customWidth="1"/>
    <col min="3" max="3" width="70.7109375" style="4" customWidth="1"/>
    <col min="4" max="16384" width="9.140625" style="4" customWidth="1"/>
  </cols>
  <sheetData>
    <row r="1" ht="12.75">
      <c r="C1" s="521" t="s">
        <v>1170</v>
      </c>
    </row>
    <row r="2" ht="12.75">
      <c r="C2" s="521" t="s">
        <v>142</v>
      </c>
    </row>
    <row r="3" ht="12.75">
      <c r="C3" s="521" t="s">
        <v>466</v>
      </c>
    </row>
    <row r="4" ht="12.75">
      <c r="C4" s="521" t="s">
        <v>467</v>
      </c>
    </row>
    <row r="5" ht="12.75">
      <c r="C5" s="522" t="s">
        <v>1168</v>
      </c>
    </row>
    <row r="7" spans="1:3" ht="12.75">
      <c r="A7" s="604" t="s">
        <v>214</v>
      </c>
      <c r="B7" s="604"/>
      <c r="C7" s="604"/>
    </row>
    <row r="8" spans="1:3" ht="12.75" hidden="1">
      <c r="A8" s="604"/>
      <c r="B8" s="604"/>
      <c r="C8" s="604"/>
    </row>
    <row r="9" spans="1:3" ht="12.75">
      <c r="A9" s="51"/>
      <c r="B9" s="205"/>
      <c r="C9" s="51"/>
    </row>
    <row r="10" spans="1:3" ht="17.25" customHeight="1">
      <c r="A10" s="605" t="s">
        <v>312</v>
      </c>
      <c r="B10" s="605"/>
      <c r="C10" s="507" t="s">
        <v>313</v>
      </c>
    </row>
    <row r="11" spans="1:3" ht="40.5" customHeight="1">
      <c r="A11" s="508" t="s">
        <v>911</v>
      </c>
      <c r="B11" s="508" t="s">
        <v>912</v>
      </c>
      <c r="C11" s="508" t="s">
        <v>913</v>
      </c>
    </row>
    <row r="12" spans="1:3" ht="38.25" customHeight="1">
      <c r="A12" s="509">
        <v>300</v>
      </c>
      <c r="B12" s="510" t="s">
        <v>914</v>
      </c>
      <c r="C12" s="511" t="s">
        <v>319</v>
      </c>
    </row>
    <row r="13" spans="1:3" ht="24" customHeight="1">
      <c r="A13" s="509">
        <v>300</v>
      </c>
      <c r="B13" s="510" t="s">
        <v>663</v>
      </c>
      <c r="C13" s="511" t="s">
        <v>664</v>
      </c>
    </row>
    <row r="14" spans="1:3" ht="23.25" customHeight="1">
      <c r="A14" s="509">
        <v>300</v>
      </c>
      <c r="B14" s="510" t="s">
        <v>665</v>
      </c>
      <c r="C14" s="511" t="s">
        <v>666</v>
      </c>
    </row>
    <row r="15" spans="1:3" ht="26.25" customHeight="1">
      <c r="A15" s="509">
        <v>300</v>
      </c>
      <c r="B15" s="510" t="s">
        <v>915</v>
      </c>
      <c r="C15" s="511" t="s">
        <v>144</v>
      </c>
    </row>
    <row r="16" spans="1:3" ht="52.5" customHeight="1">
      <c r="A16" s="509">
        <v>300</v>
      </c>
      <c r="B16" s="510" t="s">
        <v>916</v>
      </c>
      <c r="C16" s="511" t="s">
        <v>0</v>
      </c>
    </row>
    <row r="17" spans="1:3" ht="51">
      <c r="A17" s="509">
        <v>300</v>
      </c>
      <c r="B17" s="510" t="s">
        <v>917</v>
      </c>
      <c r="C17" s="511" t="s">
        <v>145</v>
      </c>
    </row>
    <row r="18" spans="1:3" ht="84" customHeight="1">
      <c r="A18" s="509">
        <v>300</v>
      </c>
      <c r="B18" s="510" t="s">
        <v>667</v>
      </c>
      <c r="C18" s="511" t="s">
        <v>147</v>
      </c>
    </row>
    <row r="19" spans="1:3" ht="38.25">
      <c r="A19" s="509">
        <v>300</v>
      </c>
      <c r="B19" s="512" t="s">
        <v>918</v>
      </c>
      <c r="C19" s="513" t="s">
        <v>148</v>
      </c>
    </row>
    <row r="20" spans="1:3" ht="38.25">
      <c r="A20" s="509">
        <v>300</v>
      </c>
      <c r="B20" s="510" t="s">
        <v>919</v>
      </c>
      <c r="C20" s="511" t="s">
        <v>627</v>
      </c>
    </row>
    <row r="21" spans="1:3" ht="38.25">
      <c r="A21" s="509">
        <v>300</v>
      </c>
      <c r="B21" s="510" t="s">
        <v>920</v>
      </c>
      <c r="C21" s="511" t="s">
        <v>146</v>
      </c>
    </row>
    <row r="22" spans="1:3" ht="28.5" customHeight="1">
      <c r="A22" s="509">
        <v>300</v>
      </c>
      <c r="B22" s="510" t="s">
        <v>921</v>
      </c>
      <c r="C22" s="511" t="s">
        <v>375</v>
      </c>
    </row>
    <row r="23" spans="1:3" ht="25.5">
      <c r="A23" s="509">
        <v>300</v>
      </c>
      <c r="B23" s="510" t="s">
        <v>922</v>
      </c>
      <c r="C23" s="511" t="s">
        <v>376</v>
      </c>
    </row>
    <row r="24" spans="1:3" ht="63.75" customHeight="1">
      <c r="A24" s="509">
        <v>300</v>
      </c>
      <c r="B24" s="510" t="s">
        <v>149</v>
      </c>
      <c r="C24" s="511" t="s">
        <v>150</v>
      </c>
    </row>
    <row r="25" spans="1:3" ht="38.25">
      <c r="A25" s="509">
        <v>300</v>
      </c>
      <c r="B25" s="510" t="s">
        <v>151</v>
      </c>
      <c r="C25" s="511" t="s">
        <v>160</v>
      </c>
    </row>
    <row r="26" spans="1:3" ht="29.25" customHeight="1">
      <c r="A26" s="509">
        <v>300</v>
      </c>
      <c r="B26" s="510" t="s">
        <v>923</v>
      </c>
      <c r="C26" s="511" t="s">
        <v>924</v>
      </c>
    </row>
    <row r="27" spans="1:3" ht="25.5">
      <c r="A27" s="509">
        <v>300</v>
      </c>
      <c r="B27" s="510" t="s">
        <v>161</v>
      </c>
      <c r="C27" s="511" t="s">
        <v>779</v>
      </c>
    </row>
    <row r="28" spans="1:3" ht="40.5" customHeight="1">
      <c r="A28" s="509">
        <v>300</v>
      </c>
      <c r="B28" s="510" t="s">
        <v>780</v>
      </c>
      <c r="C28" s="511" t="s">
        <v>781</v>
      </c>
    </row>
    <row r="29" spans="1:3" ht="31.5" customHeight="1">
      <c r="A29" s="509">
        <v>300</v>
      </c>
      <c r="B29" s="510" t="s">
        <v>925</v>
      </c>
      <c r="C29" s="511" t="s">
        <v>782</v>
      </c>
    </row>
    <row r="30" spans="1:3" ht="31.5" customHeight="1">
      <c r="A30" s="509">
        <v>300</v>
      </c>
      <c r="B30" s="510" t="s">
        <v>926</v>
      </c>
      <c r="C30" s="511" t="s">
        <v>927</v>
      </c>
    </row>
    <row r="31" spans="1:3" ht="25.5" customHeight="1">
      <c r="A31" s="509">
        <v>300</v>
      </c>
      <c r="B31" s="510" t="s">
        <v>928</v>
      </c>
      <c r="C31" s="511" t="s">
        <v>929</v>
      </c>
    </row>
    <row r="32" spans="1:3" ht="39.75" customHeight="1">
      <c r="A32" s="509">
        <v>300</v>
      </c>
      <c r="B32" s="510" t="s">
        <v>930</v>
      </c>
      <c r="C32" s="511" t="s">
        <v>931</v>
      </c>
    </row>
    <row r="33" spans="1:3" ht="43.5" customHeight="1">
      <c r="A33" s="509">
        <v>300</v>
      </c>
      <c r="B33" s="510" t="s">
        <v>932</v>
      </c>
      <c r="C33" s="511" t="s">
        <v>933</v>
      </c>
    </row>
    <row r="34" spans="1:3" ht="46.5" customHeight="1">
      <c r="A34" s="509">
        <v>300</v>
      </c>
      <c r="B34" s="510" t="s">
        <v>934</v>
      </c>
      <c r="C34" s="511" t="s">
        <v>935</v>
      </c>
    </row>
    <row r="35" spans="1:3" ht="46.5" customHeight="1">
      <c r="A35" s="509">
        <v>300</v>
      </c>
      <c r="B35" s="510" t="s">
        <v>936</v>
      </c>
      <c r="C35" s="511" t="s">
        <v>937</v>
      </c>
    </row>
    <row r="36" spans="1:3" ht="46.5" customHeight="1">
      <c r="A36" s="509">
        <v>300</v>
      </c>
      <c r="B36" s="510" t="s">
        <v>783</v>
      </c>
      <c r="C36" s="511" t="s">
        <v>784</v>
      </c>
    </row>
    <row r="37" spans="1:3" ht="40.5" customHeight="1">
      <c r="A37" s="509">
        <v>300</v>
      </c>
      <c r="B37" s="510" t="s">
        <v>938</v>
      </c>
      <c r="C37" s="511" t="s">
        <v>939</v>
      </c>
    </row>
    <row r="38" spans="1:3" ht="46.5" customHeight="1">
      <c r="A38" s="509">
        <v>300</v>
      </c>
      <c r="B38" s="510" t="s">
        <v>940</v>
      </c>
      <c r="C38" s="511" t="s">
        <v>941</v>
      </c>
    </row>
    <row r="39" spans="1:3" ht="34.5" customHeight="1">
      <c r="A39" s="509">
        <v>300</v>
      </c>
      <c r="B39" s="510" t="s">
        <v>942</v>
      </c>
      <c r="C39" s="511" t="s">
        <v>943</v>
      </c>
    </row>
    <row r="40" spans="1:3" ht="15">
      <c r="A40" s="509">
        <v>300</v>
      </c>
      <c r="B40" s="510" t="s">
        <v>785</v>
      </c>
      <c r="C40" s="511" t="s">
        <v>544</v>
      </c>
    </row>
    <row r="41" spans="1:3" ht="51">
      <c r="A41" s="509">
        <v>300</v>
      </c>
      <c r="B41" s="510" t="s">
        <v>545</v>
      </c>
      <c r="C41" s="511" t="s">
        <v>345</v>
      </c>
    </row>
    <row r="42" spans="1:3" ht="51">
      <c r="A42" s="509">
        <v>300</v>
      </c>
      <c r="B42" s="510" t="s">
        <v>247</v>
      </c>
      <c r="C42" s="511" t="s">
        <v>252</v>
      </c>
    </row>
    <row r="43" spans="1:3" ht="63" customHeight="1">
      <c r="A43" s="509">
        <v>300</v>
      </c>
      <c r="B43" s="510" t="s">
        <v>944</v>
      </c>
      <c r="C43" s="511" t="s">
        <v>945</v>
      </c>
    </row>
    <row r="44" spans="1:3" ht="58.5" customHeight="1">
      <c r="A44" s="509">
        <v>300</v>
      </c>
      <c r="B44" s="510" t="s">
        <v>546</v>
      </c>
      <c r="C44" s="511" t="s">
        <v>138</v>
      </c>
    </row>
    <row r="45" spans="1:3" ht="62.25" customHeight="1">
      <c r="A45" s="509">
        <v>300</v>
      </c>
      <c r="B45" s="510" t="s">
        <v>946</v>
      </c>
      <c r="C45" s="511" t="s">
        <v>826</v>
      </c>
    </row>
    <row r="46" spans="1:3" ht="50.25" customHeight="1">
      <c r="A46" s="606">
        <v>300</v>
      </c>
      <c r="B46" s="607" t="s">
        <v>947</v>
      </c>
      <c r="C46" s="608" t="s">
        <v>948</v>
      </c>
    </row>
    <row r="47" spans="1:3" ht="12.75">
      <c r="A47" s="606"/>
      <c r="B47" s="607"/>
      <c r="C47" s="608"/>
    </row>
    <row r="48" spans="1:3" ht="38.25">
      <c r="A48" s="509">
        <v>300</v>
      </c>
      <c r="B48" s="510" t="s">
        <v>949</v>
      </c>
      <c r="C48" s="511" t="s">
        <v>950</v>
      </c>
    </row>
    <row r="49" spans="1:3" ht="38.25">
      <c r="A49" s="509">
        <v>300</v>
      </c>
      <c r="B49" s="510" t="s">
        <v>951</v>
      </c>
      <c r="C49" s="511" t="s">
        <v>952</v>
      </c>
    </row>
    <row r="50" spans="1:3" ht="51" customHeight="1">
      <c r="A50" s="509">
        <v>300</v>
      </c>
      <c r="B50" s="510" t="s">
        <v>953</v>
      </c>
      <c r="C50" s="511" t="s">
        <v>396</v>
      </c>
    </row>
    <row r="51" spans="1:3" ht="69" customHeight="1">
      <c r="A51" s="509">
        <v>300</v>
      </c>
      <c r="B51" s="510" t="s">
        <v>547</v>
      </c>
      <c r="C51" s="511" t="s">
        <v>548</v>
      </c>
    </row>
    <row r="52" spans="1:3" ht="38.25">
      <c r="A52" s="509">
        <v>300</v>
      </c>
      <c r="B52" s="510" t="s">
        <v>274</v>
      </c>
      <c r="C52" s="511" t="s">
        <v>165</v>
      </c>
    </row>
    <row r="53" spans="1:3" ht="63.75">
      <c r="A53" s="509">
        <v>300</v>
      </c>
      <c r="B53" s="510" t="s">
        <v>166</v>
      </c>
      <c r="C53" s="511" t="s">
        <v>167</v>
      </c>
    </row>
    <row r="54" spans="1:3" ht="76.5">
      <c r="A54" s="509">
        <v>300</v>
      </c>
      <c r="B54" s="510" t="s">
        <v>954</v>
      </c>
      <c r="C54" s="511" t="s">
        <v>955</v>
      </c>
    </row>
    <row r="55" spans="1:3" ht="25.5">
      <c r="A55" s="509">
        <v>300</v>
      </c>
      <c r="B55" s="510" t="s">
        <v>956</v>
      </c>
      <c r="C55" s="511" t="s">
        <v>559</v>
      </c>
    </row>
    <row r="56" spans="1:3" ht="25.5">
      <c r="A56" s="509">
        <v>300</v>
      </c>
      <c r="B56" s="510" t="s">
        <v>957</v>
      </c>
      <c r="C56" s="511" t="s">
        <v>958</v>
      </c>
    </row>
    <row r="57" spans="1:3" ht="25.5">
      <c r="A57" s="509">
        <v>300</v>
      </c>
      <c r="B57" s="510" t="s">
        <v>959</v>
      </c>
      <c r="C57" s="511" t="s">
        <v>960</v>
      </c>
    </row>
    <row r="58" spans="1:3" ht="38.25">
      <c r="A58" s="509">
        <v>300</v>
      </c>
      <c r="B58" s="510" t="s">
        <v>168</v>
      </c>
      <c r="C58" s="511" t="s">
        <v>169</v>
      </c>
    </row>
    <row r="59" spans="1:3" ht="38.25">
      <c r="A59" s="509">
        <v>300</v>
      </c>
      <c r="B59" s="510" t="s">
        <v>170</v>
      </c>
      <c r="C59" s="511" t="s">
        <v>171</v>
      </c>
    </row>
    <row r="60" spans="1:3" ht="51">
      <c r="A60" s="509">
        <v>300</v>
      </c>
      <c r="B60" s="510" t="s">
        <v>961</v>
      </c>
      <c r="C60" s="511" t="s">
        <v>962</v>
      </c>
    </row>
    <row r="61" spans="1:3" ht="52.5" customHeight="1">
      <c r="A61" s="509">
        <v>300</v>
      </c>
      <c r="B61" s="510" t="s">
        <v>963</v>
      </c>
      <c r="C61" s="511" t="s">
        <v>964</v>
      </c>
    </row>
    <row r="62" spans="1:3" ht="38.25">
      <c r="A62" s="509">
        <v>300</v>
      </c>
      <c r="B62" s="510" t="s">
        <v>965</v>
      </c>
      <c r="C62" s="511" t="s">
        <v>966</v>
      </c>
    </row>
    <row r="63" spans="1:3" ht="38.25">
      <c r="A63" s="509">
        <v>300</v>
      </c>
      <c r="B63" s="510" t="s">
        <v>172</v>
      </c>
      <c r="C63" s="511" t="s">
        <v>173</v>
      </c>
    </row>
    <row r="64" spans="1:3" ht="23.25" customHeight="1">
      <c r="A64" s="509">
        <v>300</v>
      </c>
      <c r="B64" s="510" t="s">
        <v>174</v>
      </c>
      <c r="C64" s="511" t="s">
        <v>175</v>
      </c>
    </row>
    <row r="65" spans="1:3" ht="51">
      <c r="A65" s="509">
        <v>300</v>
      </c>
      <c r="B65" s="512" t="s">
        <v>967</v>
      </c>
      <c r="C65" s="513" t="s">
        <v>176</v>
      </c>
    </row>
    <row r="66" spans="1:3" ht="24.75" customHeight="1">
      <c r="A66" s="606">
        <v>300</v>
      </c>
      <c r="B66" s="609" t="s">
        <v>968</v>
      </c>
      <c r="C66" s="610" t="s">
        <v>969</v>
      </c>
    </row>
    <row r="67" spans="1:3" ht="12.75">
      <c r="A67" s="606"/>
      <c r="B67" s="609"/>
      <c r="C67" s="610"/>
    </row>
    <row r="68" spans="1:3" ht="33.75" customHeight="1">
      <c r="A68" s="509">
        <v>300</v>
      </c>
      <c r="B68" s="510" t="s">
        <v>970</v>
      </c>
      <c r="C68" s="511" t="s">
        <v>971</v>
      </c>
    </row>
    <row r="69" spans="1:3" ht="33.75" customHeight="1">
      <c r="A69" s="509">
        <v>300</v>
      </c>
      <c r="B69" s="510" t="s">
        <v>491</v>
      </c>
      <c r="C69" s="511" t="s">
        <v>492</v>
      </c>
    </row>
    <row r="70" spans="1:3" ht="15">
      <c r="A70" s="509">
        <v>300</v>
      </c>
      <c r="B70" s="510" t="s">
        <v>972</v>
      </c>
      <c r="C70" s="511" t="s">
        <v>973</v>
      </c>
    </row>
    <row r="71" spans="1:3" ht="15">
      <c r="A71" s="509">
        <v>300</v>
      </c>
      <c r="B71" s="510" t="s">
        <v>974</v>
      </c>
      <c r="C71" s="511" t="s">
        <v>975</v>
      </c>
    </row>
    <row r="72" spans="1:3" ht="25.5">
      <c r="A72" s="509">
        <v>300</v>
      </c>
      <c r="B72" s="510" t="s">
        <v>976</v>
      </c>
      <c r="C72" s="511" t="s">
        <v>977</v>
      </c>
    </row>
    <row r="73" spans="1:3" ht="25.5">
      <c r="A73" s="509">
        <v>300</v>
      </c>
      <c r="B73" s="510" t="s">
        <v>978</v>
      </c>
      <c r="C73" s="511" t="s">
        <v>979</v>
      </c>
    </row>
    <row r="74" spans="1:3" ht="25.5">
      <c r="A74" s="509">
        <v>300</v>
      </c>
      <c r="B74" s="510" t="s">
        <v>980</v>
      </c>
      <c r="C74" s="511" t="s">
        <v>981</v>
      </c>
    </row>
    <row r="75" spans="1:3" ht="31.5" customHeight="1">
      <c r="A75" s="509">
        <v>300</v>
      </c>
      <c r="B75" s="510" t="s">
        <v>982</v>
      </c>
      <c r="C75" s="511" t="s">
        <v>301</v>
      </c>
    </row>
    <row r="76" spans="1:3" ht="25.5">
      <c r="A76" s="509">
        <v>300</v>
      </c>
      <c r="B76" s="510" t="s">
        <v>983</v>
      </c>
      <c r="C76" s="511" t="s">
        <v>450</v>
      </c>
    </row>
    <row r="77" spans="1:3" ht="25.5">
      <c r="A77" s="509">
        <v>300</v>
      </c>
      <c r="B77" s="510" t="s">
        <v>984</v>
      </c>
      <c r="C77" s="511" t="s">
        <v>985</v>
      </c>
    </row>
    <row r="78" spans="1:3" ht="15">
      <c r="A78" s="509">
        <v>300</v>
      </c>
      <c r="B78" s="510" t="s">
        <v>177</v>
      </c>
      <c r="C78" s="511" t="s">
        <v>751</v>
      </c>
    </row>
    <row r="79" spans="1:3" ht="25.5">
      <c r="A79" s="509">
        <v>300</v>
      </c>
      <c r="B79" s="510" t="s">
        <v>752</v>
      </c>
      <c r="C79" s="511" t="s">
        <v>753</v>
      </c>
    </row>
    <row r="80" spans="1:3" ht="25.5">
      <c r="A80" s="509">
        <v>300</v>
      </c>
      <c r="B80" s="510" t="s">
        <v>986</v>
      </c>
      <c r="C80" s="511" t="s">
        <v>607</v>
      </c>
    </row>
    <row r="81" spans="1:3" ht="38.25">
      <c r="A81" s="509">
        <v>300</v>
      </c>
      <c r="B81" s="510" t="s">
        <v>754</v>
      </c>
      <c r="C81" s="511" t="s">
        <v>755</v>
      </c>
    </row>
    <row r="82" spans="1:3" ht="25.5">
      <c r="A82" s="509">
        <v>300</v>
      </c>
      <c r="B82" s="510" t="s">
        <v>756</v>
      </c>
      <c r="C82" s="511" t="s">
        <v>757</v>
      </c>
    </row>
    <row r="83" spans="1:3" ht="38.25">
      <c r="A83" s="509">
        <v>300</v>
      </c>
      <c r="B83" s="510" t="s">
        <v>987</v>
      </c>
      <c r="C83" s="511" t="s">
        <v>988</v>
      </c>
    </row>
    <row r="84" spans="1:3" ht="38.25">
      <c r="A84" s="509">
        <v>300</v>
      </c>
      <c r="B84" s="510" t="s">
        <v>989</v>
      </c>
      <c r="C84" s="511" t="s">
        <v>373</v>
      </c>
    </row>
    <row r="85" spans="1:3" ht="33.75" customHeight="1">
      <c r="A85" s="509">
        <v>300</v>
      </c>
      <c r="B85" s="512" t="s">
        <v>990</v>
      </c>
      <c r="C85" s="513" t="s">
        <v>991</v>
      </c>
    </row>
    <row r="86" spans="1:3" ht="61.5" customHeight="1">
      <c r="A86" s="509">
        <v>300</v>
      </c>
      <c r="B86" s="510" t="s">
        <v>758</v>
      </c>
      <c r="C86" s="511" t="s">
        <v>759</v>
      </c>
    </row>
    <row r="87" spans="1:3" ht="25.5">
      <c r="A87" s="509">
        <v>300</v>
      </c>
      <c r="B87" s="510" t="s">
        <v>760</v>
      </c>
      <c r="C87" s="511" t="s">
        <v>761</v>
      </c>
    </row>
    <row r="88" spans="1:3" ht="25.5">
      <c r="A88" s="509">
        <v>300</v>
      </c>
      <c r="B88" s="510" t="s">
        <v>992</v>
      </c>
      <c r="C88" s="511" t="s">
        <v>993</v>
      </c>
    </row>
    <row r="89" spans="1:3" ht="63.75">
      <c r="A89" s="509">
        <v>300</v>
      </c>
      <c r="B89" s="510" t="s">
        <v>994</v>
      </c>
      <c r="C89" s="511" t="s">
        <v>995</v>
      </c>
    </row>
    <row r="90" spans="1:3" ht="25.5">
      <c r="A90" s="509">
        <v>300</v>
      </c>
      <c r="B90" s="510" t="s">
        <v>762</v>
      </c>
      <c r="C90" s="511" t="s">
        <v>763</v>
      </c>
    </row>
    <row r="91" spans="1:3" ht="25.5">
      <c r="A91" s="509">
        <v>300</v>
      </c>
      <c r="B91" s="512" t="s">
        <v>374</v>
      </c>
      <c r="C91" s="513" t="s">
        <v>493</v>
      </c>
    </row>
    <row r="92" spans="1:3" ht="39.75" customHeight="1">
      <c r="A92" s="509">
        <v>300</v>
      </c>
      <c r="B92" s="510" t="s">
        <v>764</v>
      </c>
      <c r="C92" s="511" t="s">
        <v>765</v>
      </c>
    </row>
    <row r="93" spans="1:3" ht="29.25" customHeight="1">
      <c r="A93" s="509">
        <v>300</v>
      </c>
      <c r="B93" s="510" t="s">
        <v>996</v>
      </c>
      <c r="C93" s="511" t="s">
        <v>494</v>
      </c>
    </row>
    <row r="94" spans="1:3" ht="36.75" customHeight="1">
      <c r="A94" s="509">
        <v>300</v>
      </c>
      <c r="B94" s="510" t="s">
        <v>997</v>
      </c>
      <c r="C94" s="511" t="s">
        <v>998</v>
      </c>
    </row>
    <row r="95" spans="1:3" ht="28.5" customHeight="1">
      <c r="A95" s="509">
        <v>300</v>
      </c>
      <c r="B95" s="510" t="s">
        <v>766</v>
      </c>
      <c r="C95" s="511" t="s">
        <v>767</v>
      </c>
    </row>
    <row r="96" spans="1:3" ht="28.5" customHeight="1">
      <c r="A96" s="509">
        <v>300</v>
      </c>
      <c r="B96" s="510" t="s">
        <v>768</v>
      </c>
      <c r="C96" s="511" t="s">
        <v>769</v>
      </c>
    </row>
    <row r="97" spans="1:3" ht="28.5" customHeight="1">
      <c r="A97" s="509">
        <v>300</v>
      </c>
      <c r="B97" s="510" t="s">
        <v>770</v>
      </c>
      <c r="C97" s="511" t="s">
        <v>211</v>
      </c>
    </row>
    <row r="98" spans="1:3" ht="28.5" customHeight="1">
      <c r="A98" s="509">
        <v>300</v>
      </c>
      <c r="B98" s="510" t="s">
        <v>774</v>
      </c>
      <c r="C98" s="511" t="s">
        <v>775</v>
      </c>
    </row>
    <row r="99" spans="1:3" ht="28.5" customHeight="1">
      <c r="A99" s="509">
        <v>300</v>
      </c>
      <c r="B99" s="510" t="s">
        <v>999</v>
      </c>
      <c r="C99" s="511" t="s">
        <v>608</v>
      </c>
    </row>
    <row r="100" spans="1:3" ht="25.5">
      <c r="A100" s="509">
        <v>300</v>
      </c>
      <c r="B100" s="510" t="s">
        <v>1000</v>
      </c>
      <c r="C100" s="511" t="s">
        <v>1001</v>
      </c>
    </row>
    <row r="101" spans="1:3" ht="63.75">
      <c r="A101" s="509">
        <v>300</v>
      </c>
      <c r="B101" s="510" t="s">
        <v>1002</v>
      </c>
      <c r="C101" s="511" t="s">
        <v>204</v>
      </c>
    </row>
    <row r="102" spans="1:3" ht="18.75" customHeight="1">
      <c r="A102" s="509">
        <v>300</v>
      </c>
      <c r="B102" s="510" t="s">
        <v>1003</v>
      </c>
      <c r="C102" s="511" t="s">
        <v>1004</v>
      </c>
    </row>
    <row r="103" spans="1:3" ht="29.25" customHeight="1">
      <c r="A103" s="509">
        <v>300</v>
      </c>
      <c r="B103" s="510" t="s">
        <v>776</v>
      </c>
      <c r="C103" s="511" t="s">
        <v>744</v>
      </c>
    </row>
    <row r="104" spans="1:3" ht="36" customHeight="1">
      <c r="A104" s="509">
        <v>300</v>
      </c>
      <c r="B104" s="510" t="s">
        <v>1005</v>
      </c>
      <c r="C104" s="511" t="s">
        <v>1006</v>
      </c>
    </row>
    <row r="105" spans="1:3" ht="34.5" customHeight="1">
      <c r="A105" s="509">
        <v>300</v>
      </c>
      <c r="B105" s="510" t="s">
        <v>745</v>
      </c>
      <c r="C105" s="511" t="s">
        <v>6</v>
      </c>
    </row>
    <row r="106" spans="1:3" ht="25.5">
      <c r="A106" s="509">
        <v>300</v>
      </c>
      <c r="B106" s="510" t="s">
        <v>7</v>
      </c>
      <c r="C106" s="511" t="s">
        <v>8</v>
      </c>
    </row>
    <row r="107" spans="1:3" ht="25.5">
      <c r="A107" s="509">
        <v>300</v>
      </c>
      <c r="B107" s="510" t="s">
        <v>9</v>
      </c>
      <c r="C107" s="511" t="s">
        <v>10</v>
      </c>
    </row>
    <row r="108" spans="1:3" ht="38.25">
      <c r="A108" s="509">
        <v>300</v>
      </c>
      <c r="B108" s="510" t="s">
        <v>1007</v>
      </c>
      <c r="C108" s="511" t="s">
        <v>1008</v>
      </c>
    </row>
    <row r="109" spans="1:3" ht="52.5" customHeight="1">
      <c r="A109" s="509">
        <v>300</v>
      </c>
      <c r="B109" s="510" t="s">
        <v>1009</v>
      </c>
      <c r="C109" s="511" t="s">
        <v>1010</v>
      </c>
    </row>
    <row r="110" spans="1:3" ht="25.5">
      <c r="A110" s="509">
        <v>300</v>
      </c>
      <c r="B110" s="510" t="s">
        <v>1011</v>
      </c>
      <c r="C110" s="511" t="s">
        <v>1012</v>
      </c>
    </row>
    <row r="111" spans="1:3" ht="38.25">
      <c r="A111" s="509">
        <v>300</v>
      </c>
      <c r="B111" s="510" t="s">
        <v>11</v>
      </c>
      <c r="C111" s="511" t="s">
        <v>12</v>
      </c>
    </row>
    <row r="112" spans="1:3" ht="25.5">
      <c r="A112" s="509">
        <v>300</v>
      </c>
      <c r="B112" s="510" t="s">
        <v>13</v>
      </c>
      <c r="C112" s="511" t="s">
        <v>490</v>
      </c>
    </row>
    <row r="113" spans="1:3" ht="38.25">
      <c r="A113" s="509">
        <v>300</v>
      </c>
      <c r="B113" s="510" t="s">
        <v>1013</v>
      </c>
      <c r="C113" s="511" t="s">
        <v>1014</v>
      </c>
    </row>
    <row r="114" spans="1:3" ht="38.25">
      <c r="A114" s="509">
        <v>300</v>
      </c>
      <c r="B114" s="510" t="s">
        <v>1015</v>
      </c>
      <c r="C114" s="511" t="s">
        <v>1016</v>
      </c>
    </row>
    <row r="115" spans="1:3" ht="38.25">
      <c r="A115" s="509">
        <v>300</v>
      </c>
      <c r="B115" s="510" t="s">
        <v>1017</v>
      </c>
      <c r="C115" s="511" t="s">
        <v>1018</v>
      </c>
    </row>
    <row r="116" spans="1:3" ht="25.5">
      <c r="A116" s="509">
        <v>300</v>
      </c>
      <c r="B116" s="510" t="s">
        <v>1019</v>
      </c>
      <c r="C116" s="511" t="s">
        <v>1020</v>
      </c>
    </row>
    <row r="117" spans="1:3" ht="38.25">
      <c r="A117" s="509">
        <v>300</v>
      </c>
      <c r="B117" s="512" t="s">
        <v>1021</v>
      </c>
      <c r="C117" s="513" t="s">
        <v>245</v>
      </c>
    </row>
    <row r="118" spans="1:3" ht="15">
      <c r="A118" s="509">
        <v>300</v>
      </c>
      <c r="B118" s="510" t="s">
        <v>1022</v>
      </c>
      <c r="C118" s="511" t="s">
        <v>495</v>
      </c>
    </row>
    <row r="119" spans="1:3" ht="25.5">
      <c r="A119" s="509">
        <v>300</v>
      </c>
      <c r="B119" s="510" t="s">
        <v>246</v>
      </c>
      <c r="C119" s="511" t="s">
        <v>529</v>
      </c>
    </row>
    <row r="120" spans="1:3" ht="25.5">
      <c r="A120" s="509">
        <v>300</v>
      </c>
      <c r="B120" s="510" t="s">
        <v>530</v>
      </c>
      <c r="C120" s="511" t="s">
        <v>531</v>
      </c>
    </row>
    <row r="121" spans="1:3" ht="25.5">
      <c r="A121" s="509">
        <v>300</v>
      </c>
      <c r="B121" s="510" t="s">
        <v>532</v>
      </c>
      <c r="C121" s="511" t="s">
        <v>533</v>
      </c>
    </row>
    <row r="122" spans="1:3" ht="38.25" customHeight="1">
      <c r="A122" s="509">
        <v>300</v>
      </c>
      <c r="B122" s="510" t="s">
        <v>534</v>
      </c>
      <c r="C122" s="511" t="s">
        <v>535</v>
      </c>
    </row>
    <row r="123" spans="1:3" ht="38.25" customHeight="1">
      <c r="A123" s="509">
        <v>300</v>
      </c>
      <c r="B123" s="510" t="s">
        <v>1023</v>
      </c>
      <c r="C123" s="511" t="s">
        <v>1024</v>
      </c>
    </row>
    <row r="124" spans="1:3" ht="38.25" customHeight="1">
      <c r="A124" s="509">
        <v>300</v>
      </c>
      <c r="B124" s="510" t="s">
        <v>1025</v>
      </c>
      <c r="C124" s="511" t="s">
        <v>1026</v>
      </c>
    </row>
    <row r="125" spans="1:3" ht="12.75">
      <c r="A125" s="606">
        <v>300</v>
      </c>
      <c r="B125" s="607" t="s">
        <v>1027</v>
      </c>
      <c r="C125" s="608" t="s">
        <v>1028</v>
      </c>
    </row>
    <row r="126" spans="1:3" ht="12.75">
      <c r="A126" s="606"/>
      <c r="B126" s="607"/>
      <c r="C126" s="608"/>
    </row>
    <row r="127" spans="1:3" ht="54" customHeight="1">
      <c r="A127" s="509">
        <v>300</v>
      </c>
      <c r="B127" s="510" t="s">
        <v>536</v>
      </c>
      <c r="C127" s="511" t="s">
        <v>121</v>
      </c>
    </row>
    <row r="128" spans="1:3" ht="46.5" customHeight="1">
      <c r="A128" s="509">
        <v>300</v>
      </c>
      <c r="B128" s="510" t="s">
        <v>1029</v>
      </c>
      <c r="C128" s="511" t="s">
        <v>1030</v>
      </c>
    </row>
    <row r="129" spans="1:3" ht="37.5" customHeight="1">
      <c r="A129" s="509">
        <v>300</v>
      </c>
      <c r="B129" s="510" t="s">
        <v>1031</v>
      </c>
      <c r="C129" s="511" t="s">
        <v>1032</v>
      </c>
    </row>
    <row r="130" spans="1:3" ht="15">
      <c r="A130" s="509">
        <v>300</v>
      </c>
      <c r="B130" s="510" t="s">
        <v>122</v>
      </c>
      <c r="C130" s="511" t="s">
        <v>379</v>
      </c>
    </row>
    <row r="131" spans="1:3" ht="30" customHeight="1">
      <c r="A131" s="509">
        <v>300</v>
      </c>
      <c r="B131" s="510" t="s">
        <v>1033</v>
      </c>
      <c r="C131" s="511" t="s">
        <v>372</v>
      </c>
    </row>
    <row r="132" spans="1:3" ht="42.75" customHeight="1">
      <c r="A132" s="509">
        <v>300</v>
      </c>
      <c r="B132" s="510" t="s">
        <v>1034</v>
      </c>
      <c r="C132" s="511" t="s">
        <v>371</v>
      </c>
    </row>
    <row r="133" spans="1:3" ht="25.5">
      <c r="A133" s="509">
        <v>300</v>
      </c>
      <c r="B133" s="510" t="s">
        <v>1035</v>
      </c>
      <c r="C133" s="511" t="s">
        <v>1036</v>
      </c>
    </row>
    <row r="134" spans="1:3" ht="50.25" customHeight="1">
      <c r="A134" s="509">
        <v>300</v>
      </c>
      <c r="B134" s="510" t="s">
        <v>380</v>
      </c>
      <c r="C134" s="511" t="s">
        <v>381</v>
      </c>
    </row>
    <row r="135" spans="1:3" ht="67.5" customHeight="1">
      <c r="A135" s="509">
        <v>300</v>
      </c>
      <c r="B135" s="510" t="s">
        <v>1037</v>
      </c>
      <c r="C135" s="511" t="s">
        <v>453</v>
      </c>
    </row>
    <row r="136" spans="1:3" ht="15.75" customHeight="1">
      <c r="A136" s="509">
        <v>300</v>
      </c>
      <c r="B136" s="510" t="s">
        <v>1038</v>
      </c>
      <c r="C136" s="513" t="s">
        <v>1039</v>
      </c>
    </row>
    <row r="137" spans="1:3" ht="64.5" customHeight="1">
      <c r="A137" s="509">
        <v>300</v>
      </c>
      <c r="B137" s="510" t="s">
        <v>1040</v>
      </c>
      <c r="C137" s="511" t="s">
        <v>1041</v>
      </c>
    </row>
    <row r="138" spans="1:3" ht="45" customHeight="1">
      <c r="A138" s="509">
        <v>300</v>
      </c>
      <c r="B138" s="510" t="s">
        <v>1042</v>
      </c>
      <c r="C138" s="511" t="s">
        <v>1043</v>
      </c>
    </row>
    <row r="139" spans="1:3" ht="45" customHeight="1">
      <c r="A139" s="509">
        <v>300</v>
      </c>
      <c r="B139" s="510" t="s">
        <v>1044</v>
      </c>
      <c r="C139" s="511" t="s">
        <v>363</v>
      </c>
    </row>
    <row r="140" spans="1:3" ht="102">
      <c r="A140" s="509">
        <v>300</v>
      </c>
      <c r="B140" s="510" t="s">
        <v>1045</v>
      </c>
      <c r="C140" s="511" t="s">
        <v>1046</v>
      </c>
    </row>
    <row r="141" spans="1:3" s="238" customFormat="1" ht="15">
      <c r="A141" s="509">
        <v>300</v>
      </c>
      <c r="B141" s="510" t="s">
        <v>382</v>
      </c>
      <c r="C141" s="511" t="s">
        <v>383</v>
      </c>
    </row>
    <row r="142" spans="1:3" ht="15">
      <c r="A142" s="509">
        <v>300</v>
      </c>
      <c r="B142" s="510" t="s">
        <v>1047</v>
      </c>
      <c r="C142" s="511" t="s">
        <v>609</v>
      </c>
    </row>
    <row r="143" spans="1:3" ht="25.5">
      <c r="A143" s="509">
        <v>300</v>
      </c>
      <c r="B143" s="510" t="s">
        <v>384</v>
      </c>
      <c r="C143" s="511" t="s">
        <v>119</v>
      </c>
    </row>
    <row r="144" spans="1:3" ht="25.5">
      <c r="A144" s="509">
        <v>300</v>
      </c>
      <c r="B144" s="510" t="s">
        <v>1048</v>
      </c>
      <c r="C144" s="511" t="s">
        <v>1049</v>
      </c>
    </row>
    <row r="145" spans="1:3" ht="25.5">
      <c r="A145" s="509">
        <v>300</v>
      </c>
      <c r="B145" s="510" t="s">
        <v>1050</v>
      </c>
      <c r="C145" s="511" t="s">
        <v>610</v>
      </c>
    </row>
    <row r="146" spans="1:3" ht="38.25">
      <c r="A146" s="509">
        <v>300</v>
      </c>
      <c r="B146" s="510" t="s">
        <v>120</v>
      </c>
      <c r="C146" s="511" t="s">
        <v>162</v>
      </c>
    </row>
    <row r="147" spans="1:3" ht="114.75">
      <c r="A147" s="509">
        <v>300</v>
      </c>
      <c r="B147" s="510" t="s">
        <v>1051</v>
      </c>
      <c r="C147" s="513" t="s">
        <v>560</v>
      </c>
    </row>
    <row r="148" spans="1:3" ht="25.5">
      <c r="A148" s="509">
        <v>300</v>
      </c>
      <c r="B148" s="510" t="s">
        <v>1052</v>
      </c>
      <c r="C148" s="511" t="s">
        <v>778</v>
      </c>
    </row>
    <row r="149" spans="1:3" ht="25.5">
      <c r="A149" s="509">
        <v>300</v>
      </c>
      <c r="B149" s="510" t="s">
        <v>163</v>
      </c>
      <c r="C149" s="511" t="s">
        <v>164</v>
      </c>
    </row>
    <row r="150" spans="1:3" ht="89.25">
      <c r="A150" s="509">
        <v>300</v>
      </c>
      <c r="B150" s="510" t="s">
        <v>1053</v>
      </c>
      <c r="C150" s="513" t="s">
        <v>143</v>
      </c>
    </row>
    <row r="151" spans="1:3" ht="102">
      <c r="A151" s="509">
        <v>300</v>
      </c>
      <c r="B151" s="510" t="s">
        <v>1054</v>
      </c>
      <c r="C151" s="513" t="s">
        <v>341</v>
      </c>
    </row>
    <row r="152" spans="1:3" ht="76.5">
      <c r="A152" s="509">
        <v>300</v>
      </c>
      <c r="B152" s="510" t="s">
        <v>344</v>
      </c>
      <c r="C152" s="513" t="s">
        <v>342</v>
      </c>
    </row>
    <row r="153" spans="1:3" ht="25.5">
      <c r="A153" s="509">
        <v>300</v>
      </c>
      <c r="B153" s="510" t="s">
        <v>1055</v>
      </c>
      <c r="C153" s="511" t="s">
        <v>389</v>
      </c>
    </row>
    <row r="154" spans="1:3" ht="25.5">
      <c r="A154" s="509">
        <v>300</v>
      </c>
      <c r="B154" s="510" t="s">
        <v>1056</v>
      </c>
      <c r="C154" s="511" t="s">
        <v>65</v>
      </c>
    </row>
    <row r="155" spans="1:3" ht="25.5">
      <c r="A155" s="509">
        <v>300</v>
      </c>
      <c r="B155" s="510" t="s">
        <v>1057</v>
      </c>
      <c r="C155" s="511" t="s">
        <v>1058</v>
      </c>
    </row>
    <row r="156" spans="1:3" ht="25.5">
      <c r="A156" s="509">
        <v>300</v>
      </c>
      <c r="B156" s="512" t="s">
        <v>1059</v>
      </c>
      <c r="C156" s="513" t="s">
        <v>1060</v>
      </c>
    </row>
    <row r="157" spans="1:3" ht="25.5">
      <c r="A157" s="509">
        <v>300</v>
      </c>
      <c r="B157" s="510" t="s">
        <v>1061</v>
      </c>
      <c r="C157" s="511" t="s">
        <v>1062</v>
      </c>
    </row>
    <row r="158" spans="1:3" ht="25.5">
      <c r="A158" s="509">
        <v>300</v>
      </c>
      <c r="B158" s="510" t="s">
        <v>1063</v>
      </c>
      <c r="C158" s="511" t="s">
        <v>1064</v>
      </c>
    </row>
    <row r="159" spans="1:3" ht="51">
      <c r="A159" s="509">
        <v>300</v>
      </c>
      <c r="B159" s="510" t="s">
        <v>1065</v>
      </c>
      <c r="C159" s="511" t="s">
        <v>1066</v>
      </c>
    </row>
    <row r="160" spans="1:3" ht="24.75" customHeight="1">
      <c r="A160" s="606">
        <v>300</v>
      </c>
      <c r="B160" s="611" t="s">
        <v>390</v>
      </c>
      <c r="C160" s="612" t="s">
        <v>152</v>
      </c>
    </row>
    <row r="161" spans="1:3" ht="12.75">
      <c r="A161" s="606"/>
      <c r="B161" s="611"/>
      <c r="C161" s="612"/>
    </row>
    <row r="162" spans="1:3" ht="25.5">
      <c r="A162" s="509">
        <v>300</v>
      </c>
      <c r="B162" s="510" t="s">
        <v>153</v>
      </c>
      <c r="C162" s="511" t="s">
        <v>154</v>
      </c>
    </row>
    <row r="163" spans="1:3" ht="51">
      <c r="A163" s="509">
        <v>300</v>
      </c>
      <c r="B163" s="510" t="s">
        <v>1067</v>
      </c>
      <c r="C163" s="511" t="s">
        <v>1068</v>
      </c>
    </row>
    <row r="164" spans="1:3" ht="38.25">
      <c r="A164" s="509">
        <v>300</v>
      </c>
      <c r="B164" s="510" t="s">
        <v>1069</v>
      </c>
      <c r="C164" s="511" t="s">
        <v>1070</v>
      </c>
    </row>
    <row r="165" spans="1:3" ht="25.5">
      <c r="A165" s="509">
        <v>300</v>
      </c>
      <c r="B165" s="510" t="s">
        <v>1071</v>
      </c>
      <c r="C165" s="511" t="s">
        <v>1072</v>
      </c>
    </row>
    <row r="166" spans="1:3" ht="63.75">
      <c r="A166" s="509">
        <v>300</v>
      </c>
      <c r="B166" s="510" t="s">
        <v>1073</v>
      </c>
      <c r="C166" s="511" t="s">
        <v>1074</v>
      </c>
    </row>
    <row r="167" spans="1:3" ht="51">
      <c r="A167" s="509">
        <v>300</v>
      </c>
      <c r="B167" s="510" t="s">
        <v>1075</v>
      </c>
      <c r="C167" s="511" t="s">
        <v>1076</v>
      </c>
    </row>
    <row r="168" spans="1:3" ht="25.5">
      <c r="A168" s="509">
        <v>300</v>
      </c>
      <c r="B168" s="510" t="s">
        <v>1077</v>
      </c>
      <c r="C168" s="511" t="s">
        <v>1078</v>
      </c>
    </row>
    <row r="169" spans="1:3" ht="38.25">
      <c r="A169" s="509">
        <v>300</v>
      </c>
      <c r="B169" s="510" t="s">
        <v>1079</v>
      </c>
      <c r="C169" s="511" t="s">
        <v>1080</v>
      </c>
    </row>
    <row r="170" spans="1:3" ht="51">
      <c r="A170" s="509">
        <v>300</v>
      </c>
      <c r="B170" s="510" t="s">
        <v>1081</v>
      </c>
      <c r="C170" s="511" t="s">
        <v>1082</v>
      </c>
    </row>
    <row r="171" spans="1:3" ht="25.5">
      <c r="A171" s="509">
        <v>300</v>
      </c>
      <c r="B171" s="510" t="s">
        <v>1083</v>
      </c>
      <c r="C171" s="511" t="s">
        <v>1084</v>
      </c>
    </row>
    <row r="172" spans="1:3" ht="12.75">
      <c r="A172" s="606">
        <v>300</v>
      </c>
      <c r="B172" s="607" t="s">
        <v>1085</v>
      </c>
      <c r="C172" s="610" t="s">
        <v>1086</v>
      </c>
    </row>
    <row r="173" spans="1:3" ht="12.75">
      <c r="A173" s="606"/>
      <c r="B173" s="607"/>
      <c r="C173" s="610"/>
    </row>
    <row r="174" spans="1:3" ht="25.5">
      <c r="A174" s="509">
        <v>300</v>
      </c>
      <c r="B174" s="510" t="s">
        <v>1087</v>
      </c>
      <c r="C174" s="511" t="s">
        <v>1088</v>
      </c>
    </row>
    <row r="175" spans="1:3" ht="51">
      <c r="A175" s="509">
        <v>300</v>
      </c>
      <c r="B175" s="510" t="s">
        <v>1089</v>
      </c>
      <c r="C175" s="511" t="s">
        <v>343</v>
      </c>
    </row>
    <row r="176" spans="1:3" ht="15">
      <c r="A176" s="509">
        <v>300</v>
      </c>
      <c r="B176" s="510" t="s">
        <v>1090</v>
      </c>
      <c r="C176" s="511" t="s">
        <v>451</v>
      </c>
    </row>
    <row r="177" spans="1:3" ht="25.5">
      <c r="A177" s="509">
        <v>300</v>
      </c>
      <c r="B177" s="510" t="s">
        <v>1091</v>
      </c>
      <c r="C177" s="511" t="s">
        <v>1092</v>
      </c>
    </row>
    <row r="178" spans="1:3" ht="25.5">
      <c r="A178" s="509">
        <v>300</v>
      </c>
      <c r="B178" s="510" t="s">
        <v>1093</v>
      </c>
      <c r="C178" s="511" t="s">
        <v>1094</v>
      </c>
    </row>
    <row r="179" spans="1:3" ht="38.25">
      <c r="A179" s="509">
        <v>300</v>
      </c>
      <c r="B179" s="510" t="s">
        <v>1095</v>
      </c>
      <c r="C179" s="511" t="s">
        <v>498</v>
      </c>
    </row>
    <row r="180" spans="1:3" ht="38.25">
      <c r="A180" s="509">
        <v>300</v>
      </c>
      <c r="B180" s="510" t="s">
        <v>1096</v>
      </c>
      <c r="C180" s="511" t="s">
        <v>1097</v>
      </c>
    </row>
    <row r="181" spans="1:3" ht="38.25">
      <c r="A181" s="509">
        <v>300</v>
      </c>
      <c r="B181" s="510" t="s">
        <v>1098</v>
      </c>
      <c r="C181" s="514" t="s">
        <v>1099</v>
      </c>
    </row>
    <row r="182" spans="1:3" ht="25.5">
      <c r="A182" s="509">
        <v>300</v>
      </c>
      <c r="B182" s="510" t="s">
        <v>1100</v>
      </c>
      <c r="C182" s="514" t="s">
        <v>509</v>
      </c>
    </row>
    <row r="183" spans="1:3" ht="25.5">
      <c r="A183" s="509">
        <v>300</v>
      </c>
      <c r="B183" s="510" t="s">
        <v>1101</v>
      </c>
      <c r="C183" s="514" t="s">
        <v>1102</v>
      </c>
    </row>
    <row r="184" spans="1:3" ht="38.25">
      <c r="A184" s="509">
        <v>300</v>
      </c>
      <c r="B184" s="510" t="s">
        <v>1103</v>
      </c>
      <c r="C184" s="514" t="s">
        <v>66</v>
      </c>
    </row>
    <row r="185" spans="1:3" ht="38.25">
      <c r="A185" s="509">
        <v>300</v>
      </c>
      <c r="B185" s="510" t="s">
        <v>1104</v>
      </c>
      <c r="C185" s="514" t="s">
        <v>1105</v>
      </c>
    </row>
    <row r="186" spans="1:3" ht="51">
      <c r="A186" s="509">
        <v>300</v>
      </c>
      <c r="B186" s="510" t="s">
        <v>1106</v>
      </c>
      <c r="C186" s="514" t="s">
        <v>1107</v>
      </c>
    </row>
    <row r="187" spans="1:3" ht="51">
      <c r="A187" s="509">
        <v>300</v>
      </c>
      <c r="B187" s="510" t="s">
        <v>1108</v>
      </c>
      <c r="C187" s="514" t="s">
        <v>1109</v>
      </c>
    </row>
    <row r="188" spans="1:3" ht="38.25">
      <c r="A188" s="509">
        <v>300</v>
      </c>
      <c r="B188" s="510" t="s">
        <v>1110</v>
      </c>
      <c r="C188" s="514" t="s">
        <v>1111</v>
      </c>
    </row>
    <row r="189" spans="1:3" ht="51">
      <c r="A189" s="509">
        <v>300</v>
      </c>
      <c r="B189" s="512" t="s">
        <v>1112</v>
      </c>
      <c r="C189" s="515" t="s">
        <v>1113</v>
      </c>
    </row>
    <row r="190" spans="1:3" ht="25.5">
      <c r="A190" s="509">
        <v>300</v>
      </c>
      <c r="B190" s="510" t="s">
        <v>1114</v>
      </c>
      <c r="C190" s="514" t="s">
        <v>496</v>
      </c>
    </row>
    <row r="191" spans="1:3" ht="25.5">
      <c r="A191" s="509">
        <v>300</v>
      </c>
      <c r="B191" s="510" t="s">
        <v>1115</v>
      </c>
      <c r="C191" s="514" t="s">
        <v>1116</v>
      </c>
    </row>
    <row r="192" spans="1:3" ht="25.5">
      <c r="A192" s="509">
        <v>300</v>
      </c>
      <c r="B192" s="510" t="s">
        <v>1117</v>
      </c>
      <c r="C192" s="514" t="s">
        <v>497</v>
      </c>
    </row>
    <row r="193" spans="1:3" ht="25.5">
      <c r="A193" s="509">
        <v>300</v>
      </c>
      <c r="B193" s="510" t="s">
        <v>1118</v>
      </c>
      <c r="C193" s="514" t="s">
        <v>1119</v>
      </c>
    </row>
    <row r="194" spans="1:3" ht="25.5">
      <c r="A194" s="509">
        <v>300</v>
      </c>
      <c r="B194" s="510" t="s">
        <v>1120</v>
      </c>
      <c r="C194" s="514" t="s">
        <v>1121</v>
      </c>
    </row>
    <row r="195" spans="1:3" ht="25.5">
      <c r="A195" s="509">
        <v>300</v>
      </c>
      <c r="B195" s="510" t="s">
        <v>1122</v>
      </c>
      <c r="C195" s="514" t="s">
        <v>1123</v>
      </c>
    </row>
    <row r="196" spans="1:3" ht="25.5">
      <c r="A196" s="509">
        <v>300</v>
      </c>
      <c r="B196" s="510" t="s">
        <v>1124</v>
      </c>
      <c r="C196" s="514" t="s">
        <v>1125</v>
      </c>
    </row>
    <row r="197" spans="1:3" ht="25.5">
      <c r="A197" s="509">
        <v>300</v>
      </c>
      <c r="B197" s="510" t="s">
        <v>1126</v>
      </c>
      <c r="C197" s="514" t="s">
        <v>1127</v>
      </c>
    </row>
    <row r="198" spans="1:3" ht="25.5">
      <c r="A198" s="509">
        <v>300</v>
      </c>
      <c r="B198" s="510" t="s">
        <v>1128</v>
      </c>
      <c r="C198" s="514" t="s">
        <v>1129</v>
      </c>
    </row>
    <row r="199" spans="1:3" ht="25.5">
      <c r="A199" s="509">
        <v>300</v>
      </c>
      <c r="B199" s="510" t="s">
        <v>1130</v>
      </c>
      <c r="C199" s="514" t="s">
        <v>1131</v>
      </c>
    </row>
    <row r="200" spans="1:3" ht="25.5">
      <c r="A200" s="509">
        <v>300</v>
      </c>
      <c r="B200" s="510" t="s">
        <v>1132</v>
      </c>
      <c r="C200" s="514" t="s">
        <v>1133</v>
      </c>
    </row>
    <row r="201" spans="1:3" ht="38.25">
      <c r="A201" s="509">
        <v>300</v>
      </c>
      <c r="B201" s="510" t="s">
        <v>1134</v>
      </c>
      <c r="C201" s="514" t="s">
        <v>1135</v>
      </c>
    </row>
    <row r="202" spans="1:3" ht="51">
      <c r="A202" s="509">
        <v>300</v>
      </c>
      <c r="B202" s="510" t="s">
        <v>1136</v>
      </c>
      <c r="C202" s="514" t="s">
        <v>347</v>
      </c>
    </row>
    <row r="203" spans="1:3" ht="51">
      <c r="A203" s="509">
        <v>300</v>
      </c>
      <c r="B203" s="510" t="s">
        <v>1137</v>
      </c>
      <c r="C203" s="514" t="s">
        <v>348</v>
      </c>
    </row>
    <row r="204" spans="1:3" ht="63.75">
      <c r="A204" s="509">
        <v>300</v>
      </c>
      <c r="B204" s="510" t="s">
        <v>1138</v>
      </c>
      <c r="C204" s="514" t="s">
        <v>1139</v>
      </c>
    </row>
    <row r="205" spans="1:3" ht="25.5">
      <c r="A205" s="509">
        <v>300</v>
      </c>
      <c r="B205" s="510" t="s">
        <v>1140</v>
      </c>
      <c r="C205" s="514" t="s">
        <v>1141</v>
      </c>
    </row>
    <row r="206" spans="1:3" ht="15">
      <c r="A206" s="509">
        <v>300</v>
      </c>
      <c r="B206" s="510" t="s">
        <v>1142</v>
      </c>
      <c r="C206" s="514" t="s">
        <v>1143</v>
      </c>
    </row>
    <row r="207" spans="1:3" ht="63.75">
      <c r="A207" s="509">
        <v>300</v>
      </c>
      <c r="B207" s="510" t="s">
        <v>1144</v>
      </c>
      <c r="C207" s="514" t="s">
        <v>378</v>
      </c>
    </row>
    <row r="208" spans="1:3" ht="38.25">
      <c r="A208" s="509">
        <v>300</v>
      </c>
      <c r="B208" s="510" t="s">
        <v>1145</v>
      </c>
      <c r="C208" s="516" t="s">
        <v>1146</v>
      </c>
    </row>
    <row r="209" spans="1:3" ht="38.25">
      <c r="A209" s="509">
        <v>300</v>
      </c>
      <c r="B209" s="510" t="s">
        <v>1147</v>
      </c>
      <c r="C209" s="514" t="s">
        <v>67</v>
      </c>
    </row>
    <row r="210" spans="1:3" ht="38.25">
      <c r="A210" s="509">
        <v>300</v>
      </c>
      <c r="B210" s="510" t="s">
        <v>1148</v>
      </c>
      <c r="C210" s="516" t="s">
        <v>1149</v>
      </c>
    </row>
    <row r="211" spans="1:3" ht="25.5">
      <c r="A211" s="509">
        <v>300</v>
      </c>
      <c r="B211" s="510" t="s">
        <v>1150</v>
      </c>
      <c r="C211" s="516" t="s">
        <v>1151</v>
      </c>
    </row>
    <row r="212" spans="1:3" ht="25.5">
      <c r="A212" s="509">
        <v>300</v>
      </c>
      <c r="B212" s="510" t="s">
        <v>1152</v>
      </c>
      <c r="C212" s="516" t="s">
        <v>1153</v>
      </c>
    </row>
    <row r="213" spans="1:3" ht="25.5">
      <c r="A213" s="509">
        <v>300</v>
      </c>
      <c r="B213" s="510" t="s">
        <v>1154</v>
      </c>
      <c r="C213" s="516" t="s">
        <v>1155</v>
      </c>
    </row>
    <row r="214" spans="1:3" ht="25.5">
      <c r="A214" s="509">
        <v>300</v>
      </c>
      <c r="B214" s="510" t="s">
        <v>1156</v>
      </c>
      <c r="C214" s="516" t="s">
        <v>1157</v>
      </c>
    </row>
    <row r="215" spans="1:3" ht="25.5">
      <c r="A215" s="606">
        <v>300</v>
      </c>
      <c r="B215" s="607" t="s">
        <v>1158</v>
      </c>
      <c r="C215" s="516" t="s">
        <v>1159</v>
      </c>
    </row>
    <row r="216" spans="1:3" ht="12.75">
      <c r="A216" s="606"/>
      <c r="B216" s="607"/>
      <c r="C216" s="516" t="s">
        <v>1160</v>
      </c>
    </row>
    <row r="217" spans="1:3" ht="12.75">
      <c r="A217" s="606">
        <v>300</v>
      </c>
      <c r="B217" s="613" t="s">
        <v>1161</v>
      </c>
      <c r="C217" s="614" t="s">
        <v>188</v>
      </c>
    </row>
    <row r="218" spans="1:3" ht="12.75">
      <c r="A218" s="606"/>
      <c r="B218" s="613"/>
      <c r="C218" s="614"/>
    </row>
    <row r="219" spans="1:3" ht="12.75">
      <c r="A219" s="606">
        <v>300</v>
      </c>
      <c r="B219" s="613" t="s">
        <v>1162</v>
      </c>
      <c r="C219" s="614" t="s">
        <v>202</v>
      </c>
    </row>
    <row r="220" spans="1:3" ht="12.75">
      <c r="A220" s="606"/>
      <c r="B220" s="613"/>
      <c r="C220" s="614"/>
    </row>
    <row r="221" spans="1:3" ht="12.75">
      <c r="A221" s="606">
        <v>300</v>
      </c>
      <c r="B221" s="613" t="s">
        <v>1163</v>
      </c>
      <c r="C221" s="614" t="s">
        <v>197</v>
      </c>
    </row>
    <row r="222" spans="1:3" ht="12.75">
      <c r="A222" s="606"/>
      <c r="B222" s="613"/>
      <c r="C222" s="614"/>
    </row>
    <row r="223" spans="1:3" ht="12.75">
      <c r="A223" s="606">
        <v>300</v>
      </c>
      <c r="B223" s="613" t="s">
        <v>1164</v>
      </c>
      <c r="C223" s="614" t="s">
        <v>200</v>
      </c>
    </row>
    <row r="224" spans="1:3" ht="12.75">
      <c r="A224" s="606"/>
      <c r="B224" s="613"/>
      <c r="C224" s="614"/>
    </row>
    <row r="225" spans="1:3" ht="12.75">
      <c r="A225" s="606">
        <v>300</v>
      </c>
      <c r="B225" s="613" t="s">
        <v>339</v>
      </c>
      <c r="C225" s="614" t="s">
        <v>324</v>
      </c>
    </row>
    <row r="226" spans="1:3" ht="12.75">
      <c r="A226" s="606"/>
      <c r="B226" s="613"/>
      <c r="C226" s="614"/>
    </row>
    <row r="227" spans="1:3" ht="12.75">
      <c r="A227" s="606">
        <v>300</v>
      </c>
      <c r="B227" s="613" t="s">
        <v>340</v>
      </c>
      <c r="C227" s="614" t="s">
        <v>326</v>
      </c>
    </row>
    <row r="228" spans="1:3" ht="12.75">
      <c r="A228" s="606"/>
      <c r="B228" s="613"/>
      <c r="C228" s="614"/>
    </row>
    <row r="229" spans="1:3" ht="25.5">
      <c r="A229" s="509">
        <v>300</v>
      </c>
      <c r="B229" s="517" t="s">
        <v>1165</v>
      </c>
      <c r="C229" s="514" t="s">
        <v>1166</v>
      </c>
    </row>
  </sheetData>
  <sheetProtection/>
  <mergeCells count="38">
    <mergeCell ref="A227:A228"/>
    <mergeCell ref="B227:B228"/>
    <mergeCell ref="C227:C228"/>
    <mergeCell ref="A223:A224"/>
    <mergeCell ref="B223:B224"/>
    <mergeCell ref="C223:C224"/>
    <mergeCell ref="A225:A226"/>
    <mergeCell ref="B225:B226"/>
    <mergeCell ref="C225:C226"/>
    <mergeCell ref="A219:A220"/>
    <mergeCell ref="B219:B220"/>
    <mergeCell ref="C219:C220"/>
    <mergeCell ref="A221:A222"/>
    <mergeCell ref="B221:B222"/>
    <mergeCell ref="C221:C222"/>
    <mergeCell ref="A215:A216"/>
    <mergeCell ref="B215:B216"/>
    <mergeCell ref="A217:A218"/>
    <mergeCell ref="B217:B218"/>
    <mergeCell ref="C217:C218"/>
    <mergeCell ref="A160:A161"/>
    <mergeCell ref="B160:B161"/>
    <mergeCell ref="C160:C161"/>
    <mergeCell ref="A172:A173"/>
    <mergeCell ref="B172:B173"/>
    <mergeCell ref="C172:C173"/>
    <mergeCell ref="A66:A67"/>
    <mergeCell ref="B66:B67"/>
    <mergeCell ref="C66:C67"/>
    <mergeCell ref="A125:A126"/>
    <mergeCell ref="B125:B126"/>
    <mergeCell ref="C125:C126"/>
    <mergeCell ref="A7:C7"/>
    <mergeCell ref="A8:C8"/>
    <mergeCell ref="A10:B10"/>
    <mergeCell ref="A46:A47"/>
    <mergeCell ref="B46:B47"/>
    <mergeCell ref="C46:C47"/>
  </mergeCells>
  <printOptions/>
  <pageMargins left="0.31" right="0.28" top="0.24" bottom="0.32" header="0.5" footer="0.5"/>
  <pageSetup fitToHeight="10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C17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0.00390625" style="4" customWidth="1"/>
    <col min="2" max="2" width="27.7109375" style="4" customWidth="1"/>
    <col min="3" max="3" width="70.140625" style="4" customWidth="1"/>
    <col min="4" max="16384" width="9.140625" style="4" customWidth="1"/>
  </cols>
  <sheetData>
    <row r="1" ht="12.75">
      <c r="C1" s="521" t="s">
        <v>1171</v>
      </c>
    </row>
    <row r="2" ht="12.75">
      <c r="C2" s="521" t="s">
        <v>142</v>
      </c>
    </row>
    <row r="3" ht="12.75">
      <c r="C3" s="521" t="s">
        <v>466</v>
      </c>
    </row>
    <row r="4" ht="12.75">
      <c r="C4" s="521" t="s">
        <v>467</v>
      </c>
    </row>
    <row r="5" ht="12.75">
      <c r="C5" s="522" t="s">
        <v>1168</v>
      </c>
    </row>
    <row r="7" spans="1:3" ht="12.75">
      <c r="A7" s="615" t="s">
        <v>243</v>
      </c>
      <c r="B7" s="615"/>
      <c r="C7" s="615"/>
    </row>
    <row r="8" spans="1:3" ht="12.75">
      <c r="A8" s="615" t="s">
        <v>244</v>
      </c>
      <c r="B8" s="615"/>
      <c r="C8" s="615"/>
    </row>
    <row r="9" spans="1:3" ht="12.75">
      <c r="A9" s="51"/>
      <c r="B9" s="51"/>
      <c r="C9" s="51"/>
    </row>
    <row r="10" spans="1:3" ht="23.25" customHeight="1">
      <c r="A10" s="187" t="s">
        <v>215</v>
      </c>
      <c r="B10" s="187" t="s">
        <v>216</v>
      </c>
      <c r="C10" s="50" t="s">
        <v>217</v>
      </c>
    </row>
    <row r="11" spans="1:3" s="189" customFormat="1" ht="24" customHeight="1">
      <c r="A11" s="188">
        <v>300</v>
      </c>
      <c r="B11" s="188"/>
      <c r="C11" s="188" t="s">
        <v>77</v>
      </c>
    </row>
    <row r="12" spans="1:3" ht="31.5">
      <c r="A12" s="190">
        <v>300</v>
      </c>
      <c r="B12" s="202" t="s">
        <v>336</v>
      </c>
      <c r="C12" s="203" t="s">
        <v>188</v>
      </c>
    </row>
    <row r="13" spans="1:3" ht="31.5">
      <c r="A13" s="190">
        <v>300</v>
      </c>
      <c r="B13" s="202" t="s">
        <v>189</v>
      </c>
      <c r="C13" s="203" t="s">
        <v>202</v>
      </c>
    </row>
    <row r="14" spans="1:3" ht="31.5">
      <c r="A14" s="190">
        <v>300</v>
      </c>
      <c r="B14" s="202" t="s">
        <v>337</v>
      </c>
      <c r="C14" s="204" t="s">
        <v>197</v>
      </c>
    </row>
    <row r="15" spans="1:3" ht="47.25">
      <c r="A15" s="190">
        <v>300</v>
      </c>
      <c r="B15" s="202" t="s">
        <v>338</v>
      </c>
      <c r="C15" s="204" t="s">
        <v>200</v>
      </c>
    </row>
    <row r="16" spans="1:3" ht="31.5">
      <c r="A16" s="190">
        <v>300</v>
      </c>
      <c r="B16" s="202" t="s">
        <v>339</v>
      </c>
      <c r="C16" s="204" t="s">
        <v>324</v>
      </c>
    </row>
    <row r="17" spans="1:3" ht="31.5">
      <c r="A17" s="190">
        <v>300</v>
      </c>
      <c r="B17" s="202" t="s">
        <v>340</v>
      </c>
      <c r="C17" s="198" t="s">
        <v>326</v>
      </c>
    </row>
  </sheetData>
  <sheetProtection/>
  <mergeCells count="2">
    <mergeCell ref="A7:C7"/>
    <mergeCell ref="A8:C8"/>
  </mergeCell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5"/>
  </sheetPr>
  <dimension ref="A1:DR300"/>
  <sheetViews>
    <sheetView view="pageBreakPreview" zoomScale="75" zoomScaleNormal="75" zoomScaleSheetLayoutView="75" zoomScalePageLayoutView="0" workbookViewId="0" topLeftCell="A1">
      <selection activeCell="F5" sqref="F5"/>
    </sheetView>
  </sheetViews>
  <sheetFormatPr defaultColWidth="9.140625" defaultRowHeight="12.75" outlineLevelRow="2"/>
  <cols>
    <col min="1" max="1" width="45.8515625" style="69" customWidth="1"/>
    <col min="2" max="2" width="14.57421875" style="105" customWidth="1"/>
    <col min="3" max="3" width="13.28125" style="105" customWidth="1"/>
    <col min="4" max="4" width="12.140625" style="105" customWidth="1"/>
    <col min="5" max="5" width="13.00390625" style="105" customWidth="1"/>
    <col min="6" max="6" width="12.57421875" style="105" customWidth="1"/>
    <col min="7" max="7" width="14.8515625" style="82" bestFit="1" customWidth="1"/>
    <col min="8" max="8" width="16.00390625" style="82" customWidth="1"/>
    <col min="9" max="9" width="19.140625" style="82" customWidth="1"/>
    <col min="10" max="10" width="15.7109375" style="82" bestFit="1" customWidth="1"/>
    <col min="11" max="11" width="23.00390625" style="82" customWidth="1"/>
    <col min="12" max="12" width="16.421875" style="82" customWidth="1"/>
    <col min="13" max="13" width="14.7109375" style="82" customWidth="1"/>
    <col min="14" max="16384" width="9.140625" style="82" customWidth="1"/>
  </cols>
  <sheetData>
    <row r="1" spans="1:122" s="87" customFormat="1" ht="15">
      <c r="A1" s="86"/>
      <c r="B1" s="104"/>
      <c r="C1" s="104"/>
      <c r="D1" s="104"/>
      <c r="E1" s="520" t="s">
        <v>1172</v>
      </c>
      <c r="F1" s="104"/>
      <c r="DP1" s="88"/>
      <c r="DQ1" s="88"/>
      <c r="DR1" s="88"/>
    </row>
    <row r="2" spans="1:122" s="87" customFormat="1" ht="15">
      <c r="A2" s="86"/>
      <c r="B2" s="104"/>
      <c r="C2" s="104"/>
      <c r="D2" s="104"/>
      <c r="E2" s="520" t="s">
        <v>142</v>
      </c>
      <c r="F2" s="104"/>
      <c r="AG2" s="89"/>
      <c r="CI2" s="89"/>
      <c r="CJ2" s="89"/>
      <c r="DP2" s="88"/>
      <c r="DQ2" s="88"/>
      <c r="DR2" s="88"/>
    </row>
    <row r="3" spans="1:122" s="87" customFormat="1" ht="15">
      <c r="A3" s="86"/>
      <c r="B3" s="104"/>
      <c r="C3" s="104"/>
      <c r="D3" s="104"/>
      <c r="E3" s="520" t="s">
        <v>466</v>
      </c>
      <c r="F3" s="104"/>
      <c r="AG3" s="89"/>
      <c r="CI3" s="89"/>
      <c r="CJ3" s="89"/>
      <c r="DP3" s="88"/>
      <c r="DQ3" s="88"/>
      <c r="DR3" s="88"/>
    </row>
    <row r="4" spans="1:122" s="87" customFormat="1" ht="15">
      <c r="A4" s="86"/>
      <c r="B4" s="104"/>
      <c r="C4" s="104"/>
      <c r="D4" s="104"/>
      <c r="E4" s="520" t="s">
        <v>467</v>
      </c>
      <c r="F4" s="104"/>
      <c r="AG4" s="89"/>
      <c r="CI4" s="89"/>
      <c r="CJ4" s="89"/>
      <c r="DP4" s="88"/>
      <c r="DQ4" s="88"/>
      <c r="DR4" s="88"/>
    </row>
    <row r="5" spans="1:122" s="87" customFormat="1" ht="15">
      <c r="A5" s="86"/>
      <c r="B5" s="104"/>
      <c r="C5" s="104"/>
      <c r="D5" s="104"/>
      <c r="E5" s="520" t="s">
        <v>1168</v>
      </c>
      <c r="F5" s="104"/>
      <c r="AG5" s="89"/>
      <c r="CI5" s="89"/>
      <c r="CJ5" s="89"/>
      <c r="DP5" s="88"/>
      <c r="DQ5" s="88"/>
      <c r="DR5" s="88"/>
    </row>
    <row r="6" spans="1:122" s="87" customFormat="1" ht="15">
      <c r="A6" s="229" t="s">
        <v>78</v>
      </c>
      <c r="B6" s="104"/>
      <c r="C6" s="104"/>
      <c r="D6" s="104"/>
      <c r="E6" s="105"/>
      <c r="F6" s="104"/>
      <c r="AG6" s="89"/>
      <c r="CI6" s="89"/>
      <c r="CJ6" s="89"/>
      <c r="DP6" s="88"/>
      <c r="DQ6" s="88"/>
      <c r="DR6" s="88"/>
    </row>
    <row r="7" spans="1:122" s="87" customFormat="1" ht="15">
      <c r="A7" s="229" t="s">
        <v>876</v>
      </c>
      <c r="B7" s="104"/>
      <c r="C7" s="104"/>
      <c r="D7" s="104"/>
      <c r="E7" s="104"/>
      <c r="F7" s="104"/>
      <c r="AG7" s="89"/>
      <c r="CI7" s="89"/>
      <c r="CJ7" s="89"/>
      <c r="DP7" s="88"/>
      <c r="DQ7" s="88"/>
      <c r="DR7" s="88"/>
    </row>
    <row r="8" spans="1:122" s="87" customFormat="1" ht="15">
      <c r="A8" s="86"/>
      <c r="B8" s="104"/>
      <c r="C8" s="104"/>
      <c r="D8" s="104"/>
      <c r="E8" s="104"/>
      <c r="F8" s="104"/>
      <c r="AG8" s="89"/>
      <c r="CI8" s="89"/>
      <c r="CJ8" s="89"/>
      <c r="DP8" s="88"/>
      <c r="DQ8" s="88"/>
      <c r="DR8" s="88"/>
    </row>
    <row r="9" spans="1:9" ht="15" customHeight="1">
      <c r="A9" s="616" t="s">
        <v>827</v>
      </c>
      <c r="B9" s="618" t="s">
        <v>415</v>
      </c>
      <c r="C9" s="618"/>
      <c r="D9" s="618"/>
      <c r="E9" s="618"/>
      <c r="F9" s="618"/>
      <c r="G9" s="601">
        <v>2013</v>
      </c>
      <c r="H9" s="601">
        <v>2014</v>
      </c>
      <c r="I9" s="601">
        <v>2015</v>
      </c>
    </row>
    <row r="10" spans="1:9" ht="45">
      <c r="A10" s="617"/>
      <c r="B10" s="100" t="s">
        <v>475</v>
      </c>
      <c r="C10" s="100" t="s">
        <v>416</v>
      </c>
      <c r="D10" s="100" t="s">
        <v>417</v>
      </c>
      <c r="E10" s="100" t="s">
        <v>418</v>
      </c>
      <c r="F10" s="100" t="s">
        <v>419</v>
      </c>
      <c r="G10" s="601"/>
      <c r="H10" s="601"/>
      <c r="I10" s="601"/>
    </row>
    <row r="11" spans="1:9" ht="15">
      <c r="A11" s="90"/>
      <c r="B11" s="101" t="s">
        <v>420</v>
      </c>
      <c r="C11" s="101" t="s">
        <v>421</v>
      </c>
      <c r="D11" s="101" t="s">
        <v>422</v>
      </c>
      <c r="E11" s="101" t="s">
        <v>409</v>
      </c>
      <c r="F11" s="101" t="s">
        <v>423</v>
      </c>
      <c r="G11" s="301">
        <v>7</v>
      </c>
      <c r="H11" s="301">
        <v>8</v>
      </c>
      <c r="I11" s="301">
        <v>9</v>
      </c>
    </row>
    <row r="12" spans="1:10" ht="21.75" customHeight="1" outlineLevel="1">
      <c r="A12" s="138" t="s">
        <v>123</v>
      </c>
      <c r="B12" s="139"/>
      <c r="C12" s="140"/>
      <c r="D12" s="140"/>
      <c r="E12" s="140"/>
      <c r="F12" s="140"/>
      <c r="G12" s="141">
        <f>G13+G16+G26+G29+G32+G23</f>
        <v>42580.340000000004</v>
      </c>
      <c r="H12" s="141">
        <f>H13+H16+H26+H29+H32+H23</f>
        <v>40041.8</v>
      </c>
      <c r="I12" s="141">
        <f>I13+I16+I26+I29+I32+I23</f>
        <v>40045.2</v>
      </c>
      <c r="J12" s="133"/>
    </row>
    <row r="13" spans="1:9" ht="39" customHeight="1" outlineLevel="1">
      <c r="A13" s="76" t="s">
        <v>514</v>
      </c>
      <c r="B13" s="102">
        <v>301</v>
      </c>
      <c r="C13" s="72" t="s">
        <v>230</v>
      </c>
      <c r="D13" s="72" t="s">
        <v>225</v>
      </c>
      <c r="E13" s="72"/>
      <c r="F13" s="72"/>
      <c r="G13" s="308">
        <f aca="true" t="shared" si="0" ref="G13:I14">G14</f>
        <v>1846.86</v>
      </c>
      <c r="H13" s="73">
        <f t="shared" si="0"/>
        <v>1846.86</v>
      </c>
      <c r="I13" s="73">
        <f t="shared" si="0"/>
        <v>1846.86</v>
      </c>
    </row>
    <row r="14" spans="1:9" ht="30" outlineLevel="1">
      <c r="A14" s="76" t="s">
        <v>515</v>
      </c>
      <c r="B14" s="102">
        <v>301</v>
      </c>
      <c r="C14" s="72" t="s">
        <v>230</v>
      </c>
      <c r="D14" s="72" t="s">
        <v>225</v>
      </c>
      <c r="E14" s="72" t="s">
        <v>611</v>
      </c>
      <c r="F14" s="72"/>
      <c r="G14" s="73">
        <f t="shared" si="0"/>
        <v>1846.86</v>
      </c>
      <c r="H14" s="73">
        <f t="shared" si="0"/>
        <v>1846.86</v>
      </c>
      <c r="I14" s="73">
        <f t="shared" si="0"/>
        <v>1846.86</v>
      </c>
    </row>
    <row r="15" spans="1:9" ht="15" outlineLevel="1">
      <c r="A15" s="83" t="s">
        <v>772</v>
      </c>
      <c r="B15" s="102">
        <v>301</v>
      </c>
      <c r="C15" s="72" t="s">
        <v>230</v>
      </c>
      <c r="D15" s="72" t="s">
        <v>225</v>
      </c>
      <c r="E15" s="72" t="s">
        <v>611</v>
      </c>
      <c r="F15" s="72">
        <v>900</v>
      </c>
      <c r="G15" s="314">
        <v>1846.86</v>
      </c>
      <c r="H15" s="257">
        <v>1846.86</v>
      </c>
      <c r="I15" s="257">
        <v>1846.86</v>
      </c>
    </row>
    <row r="16" spans="1:10" ht="60" outlineLevel="2">
      <c r="A16" s="76" t="s">
        <v>159</v>
      </c>
      <c r="B16" s="72" t="s">
        <v>479</v>
      </c>
      <c r="C16" s="72" t="s">
        <v>230</v>
      </c>
      <c r="D16" s="72" t="s">
        <v>236</v>
      </c>
      <c r="E16" s="72"/>
      <c r="F16" s="72"/>
      <c r="G16" s="73">
        <f>G17+G19+G21</f>
        <v>830.8499999999999</v>
      </c>
      <c r="H16" s="73">
        <f>H17+H19+H21</f>
        <v>830.8499999999999</v>
      </c>
      <c r="I16" s="73">
        <f>I17+I19+I21</f>
        <v>830.8499999999999</v>
      </c>
      <c r="J16" s="133">
        <f>G12+G49+G53+G62+G92+G184+G113+G116+G120+G124+G132+G136+G147+G167+G171+G221+G245+G255+G262+G266</f>
        <v>564657.03</v>
      </c>
    </row>
    <row r="17" spans="1:10" ht="22.5" customHeight="1" outlineLevel="2">
      <c r="A17" s="76" t="s">
        <v>129</v>
      </c>
      <c r="B17" s="72" t="s">
        <v>479</v>
      </c>
      <c r="C17" s="72" t="s">
        <v>230</v>
      </c>
      <c r="D17" s="72" t="s">
        <v>236</v>
      </c>
      <c r="E17" s="72" t="s">
        <v>125</v>
      </c>
      <c r="F17" s="72"/>
      <c r="G17" s="73">
        <f>G18</f>
        <v>654.3</v>
      </c>
      <c r="H17" s="73">
        <f>H18</f>
        <v>654.3</v>
      </c>
      <c r="I17" s="73">
        <f>I18</f>
        <v>654.3</v>
      </c>
      <c r="J17" s="133">
        <f>J16-прил_6!G393</f>
        <v>-18205.040000000037</v>
      </c>
    </row>
    <row r="18" spans="1:10" ht="22.5" customHeight="1" outlineLevel="2">
      <c r="A18" s="83" t="s">
        <v>772</v>
      </c>
      <c r="B18" s="72" t="s">
        <v>479</v>
      </c>
      <c r="C18" s="72" t="s">
        <v>230</v>
      </c>
      <c r="D18" s="72" t="s">
        <v>236</v>
      </c>
      <c r="E18" s="72" t="s">
        <v>125</v>
      </c>
      <c r="F18" s="72">
        <v>900</v>
      </c>
      <c r="G18" s="253">
        <v>654.3</v>
      </c>
      <c r="H18" s="253">
        <v>654.3</v>
      </c>
      <c r="I18" s="253">
        <v>654.3</v>
      </c>
      <c r="J18" s="133">
        <f>G118+G122+G126+G134+G137+G148+G169</f>
        <v>108391.908</v>
      </c>
    </row>
    <row r="19" spans="1:9" ht="34.5" customHeight="1" outlineLevel="2">
      <c r="A19" s="76" t="s">
        <v>3</v>
      </c>
      <c r="B19" s="72" t="s">
        <v>479</v>
      </c>
      <c r="C19" s="72" t="s">
        <v>230</v>
      </c>
      <c r="D19" s="72" t="s">
        <v>236</v>
      </c>
      <c r="E19" s="72" t="s">
        <v>612</v>
      </c>
      <c r="F19" s="72"/>
      <c r="G19" s="73">
        <f>G20</f>
        <v>176.55</v>
      </c>
      <c r="H19" s="73">
        <f>H20</f>
        <v>176.55</v>
      </c>
      <c r="I19" s="73">
        <f>I20</f>
        <v>176.55</v>
      </c>
    </row>
    <row r="20" spans="1:9" ht="22.5" customHeight="1" outlineLevel="2">
      <c r="A20" s="76" t="s">
        <v>772</v>
      </c>
      <c r="B20" s="72" t="s">
        <v>479</v>
      </c>
      <c r="C20" s="72" t="s">
        <v>230</v>
      </c>
      <c r="D20" s="72" t="s">
        <v>236</v>
      </c>
      <c r="E20" s="72" t="s">
        <v>612</v>
      </c>
      <c r="F20" s="72">
        <v>900</v>
      </c>
      <c r="G20" s="253">
        <v>176.55</v>
      </c>
      <c r="H20" s="253">
        <v>176.55</v>
      </c>
      <c r="I20" s="253">
        <v>176.55</v>
      </c>
    </row>
    <row r="21" spans="1:7" ht="22.5" customHeight="1" hidden="1" outlineLevel="2">
      <c r="A21" s="76"/>
      <c r="B21" s="72"/>
      <c r="C21" s="72"/>
      <c r="D21" s="72"/>
      <c r="E21" s="72"/>
      <c r="F21" s="72"/>
      <c r="G21" s="73"/>
    </row>
    <row r="22" spans="1:7" ht="22.5" customHeight="1" hidden="1" outlineLevel="2">
      <c r="A22" s="76"/>
      <c r="B22" s="72"/>
      <c r="C22" s="72"/>
      <c r="D22" s="72"/>
      <c r="E22" s="72"/>
      <c r="F22" s="72"/>
      <c r="G22" s="242"/>
    </row>
    <row r="23" spans="1:7" s="98" customFormat="1" ht="15" hidden="1" outlineLevel="1" collapsed="1">
      <c r="A23" s="76" t="s">
        <v>641</v>
      </c>
      <c r="B23" s="214" t="s">
        <v>443</v>
      </c>
      <c r="C23" s="72" t="s">
        <v>230</v>
      </c>
      <c r="D23" s="72" t="s">
        <v>235</v>
      </c>
      <c r="E23" s="72"/>
      <c r="F23" s="72"/>
      <c r="G23" s="73">
        <f>G24</f>
        <v>0</v>
      </c>
    </row>
    <row r="24" spans="1:7" s="98" customFormat="1" ht="84.75" customHeight="1" hidden="1" outlineLevel="1">
      <c r="A24" s="76" t="s">
        <v>105</v>
      </c>
      <c r="B24" s="214" t="s">
        <v>443</v>
      </c>
      <c r="C24" s="72" t="s">
        <v>230</v>
      </c>
      <c r="D24" s="72" t="s">
        <v>235</v>
      </c>
      <c r="E24" s="72" t="s">
        <v>642</v>
      </c>
      <c r="F24" s="72"/>
      <c r="G24" s="73">
        <v>0</v>
      </c>
    </row>
    <row r="25" spans="1:7" s="98" customFormat="1" ht="18" customHeight="1" hidden="1" outlineLevel="1">
      <c r="A25" s="76" t="s">
        <v>134</v>
      </c>
      <c r="B25" s="214" t="s">
        <v>443</v>
      </c>
      <c r="C25" s="72" t="s">
        <v>230</v>
      </c>
      <c r="D25" s="72" t="s">
        <v>235</v>
      </c>
      <c r="E25" s="72" t="s">
        <v>642</v>
      </c>
      <c r="F25" s="72" t="s">
        <v>433</v>
      </c>
      <c r="G25" s="76"/>
    </row>
    <row r="26" spans="1:9" ht="51.75" customHeight="1" outlineLevel="2">
      <c r="A26" s="76" t="s">
        <v>128</v>
      </c>
      <c r="B26" s="72" t="s">
        <v>479</v>
      </c>
      <c r="C26" s="72" t="s">
        <v>230</v>
      </c>
      <c r="D26" s="72" t="s">
        <v>799</v>
      </c>
      <c r="E26" s="72"/>
      <c r="F26" s="72"/>
      <c r="G26" s="73">
        <f aca="true" t="shared" si="1" ref="G26:I27">G27</f>
        <v>7722.96</v>
      </c>
      <c r="H26" s="73">
        <f t="shared" si="1"/>
        <v>7722.96</v>
      </c>
      <c r="I26" s="73">
        <f t="shared" si="1"/>
        <v>7722.96</v>
      </c>
    </row>
    <row r="27" spans="1:9" ht="21" customHeight="1" outlineLevel="2">
      <c r="A27" s="76" t="s">
        <v>129</v>
      </c>
      <c r="B27" s="72" t="s">
        <v>479</v>
      </c>
      <c r="C27" s="72" t="s">
        <v>230</v>
      </c>
      <c r="D27" s="72" t="s">
        <v>799</v>
      </c>
      <c r="E27" s="72" t="s">
        <v>125</v>
      </c>
      <c r="F27" s="72"/>
      <c r="G27" s="73">
        <f t="shared" si="1"/>
        <v>7722.96</v>
      </c>
      <c r="H27" s="73">
        <f t="shared" si="1"/>
        <v>7722.96</v>
      </c>
      <c r="I27" s="73">
        <f t="shared" si="1"/>
        <v>7722.96</v>
      </c>
    </row>
    <row r="28" spans="1:9" ht="18.75" customHeight="1" outlineLevel="2">
      <c r="A28" s="83" t="s">
        <v>772</v>
      </c>
      <c r="B28" s="72" t="s">
        <v>479</v>
      </c>
      <c r="C28" s="72" t="s">
        <v>230</v>
      </c>
      <c r="D28" s="72" t="s">
        <v>799</v>
      </c>
      <c r="E28" s="72" t="s">
        <v>125</v>
      </c>
      <c r="F28" s="72">
        <v>900</v>
      </c>
      <c r="G28" s="253">
        <v>7722.96</v>
      </c>
      <c r="H28" s="253">
        <v>7722.96</v>
      </c>
      <c r="I28" s="253">
        <v>7722.96</v>
      </c>
    </row>
    <row r="29" spans="1:9" ht="12.75" customHeight="1" outlineLevel="2">
      <c r="A29" s="76" t="s">
        <v>481</v>
      </c>
      <c r="B29" s="72" t="s">
        <v>479</v>
      </c>
      <c r="C29" s="72" t="s">
        <v>230</v>
      </c>
      <c r="D29" s="72" t="s">
        <v>800</v>
      </c>
      <c r="E29" s="72"/>
      <c r="F29" s="72"/>
      <c r="G29" s="73">
        <f aca="true" t="shared" si="2" ref="G29:I30">G30</f>
        <v>500</v>
      </c>
      <c r="H29" s="73">
        <f t="shared" si="2"/>
        <v>500</v>
      </c>
      <c r="I29" s="73">
        <f t="shared" si="2"/>
        <v>500</v>
      </c>
    </row>
    <row r="30" spans="1:9" ht="24.75" customHeight="1" outlineLevel="2">
      <c r="A30" s="76" t="s">
        <v>130</v>
      </c>
      <c r="B30" s="72" t="s">
        <v>479</v>
      </c>
      <c r="C30" s="72" t="s">
        <v>230</v>
      </c>
      <c r="D30" s="72" t="s">
        <v>800</v>
      </c>
      <c r="E30" s="72" t="s">
        <v>431</v>
      </c>
      <c r="F30" s="72"/>
      <c r="G30" s="73">
        <f t="shared" si="2"/>
        <v>500</v>
      </c>
      <c r="H30" s="73">
        <f t="shared" si="2"/>
        <v>500</v>
      </c>
      <c r="I30" s="73">
        <f t="shared" si="2"/>
        <v>500</v>
      </c>
    </row>
    <row r="31" spans="1:9" ht="15" outlineLevel="2">
      <c r="A31" s="76" t="s">
        <v>684</v>
      </c>
      <c r="B31" s="72" t="s">
        <v>479</v>
      </c>
      <c r="C31" s="72" t="s">
        <v>230</v>
      </c>
      <c r="D31" s="72" t="s">
        <v>800</v>
      </c>
      <c r="E31" s="72" t="s">
        <v>431</v>
      </c>
      <c r="F31" s="72" t="s">
        <v>805</v>
      </c>
      <c r="G31" s="242">
        <v>500</v>
      </c>
      <c r="H31" s="242">
        <v>500</v>
      </c>
      <c r="I31" s="242">
        <v>500</v>
      </c>
    </row>
    <row r="32" spans="1:9" ht="51" customHeight="1" outlineLevel="2">
      <c r="A32" s="76" t="s">
        <v>124</v>
      </c>
      <c r="B32" s="102">
        <v>301</v>
      </c>
      <c r="C32" s="72" t="s">
        <v>230</v>
      </c>
      <c r="D32" s="72" t="s">
        <v>237</v>
      </c>
      <c r="E32" s="72"/>
      <c r="F32" s="72"/>
      <c r="G32" s="73">
        <f>G33+G35+G43+G39+G41+G38+G46+G47</f>
        <v>31679.670000000002</v>
      </c>
      <c r="H32" s="73">
        <f>H33+H35+H43+H39+H41+H38+H46+H47</f>
        <v>29141.13</v>
      </c>
      <c r="I32" s="73">
        <f>I33+I35+I43+I39+I41+I38+I46+I47</f>
        <v>29144.53</v>
      </c>
    </row>
    <row r="33" spans="1:9" ht="20.25" customHeight="1" outlineLevel="2">
      <c r="A33" s="76" t="s">
        <v>129</v>
      </c>
      <c r="B33" s="102">
        <v>301</v>
      </c>
      <c r="C33" s="72" t="s">
        <v>230</v>
      </c>
      <c r="D33" s="72" t="s">
        <v>237</v>
      </c>
      <c r="E33" s="72" t="s">
        <v>125</v>
      </c>
      <c r="F33" s="72"/>
      <c r="G33" s="73">
        <f>G34</f>
        <v>28016.97</v>
      </c>
      <c r="H33" s="73">
        <f>H34</f>
        <v>28012.93</v>
      </c>
      <c r="I33" s="73">
        <f>I34</f>
        <v>28012.93</v>
      </c>
    </row>
    <row r="34" spans="1:9" ht="27" customHeight="1" outlineLevel="2">
      <c r="A34" s="83" t="s">
        <v>772</v>
      </c>
      <c r="B34" s="102">
        <v>301</v>
      </c>
      <c r="C34" s="72" t="s">
        <v>230</v>
      </c>
      <c r="D34" s="72" t="s">
        <v>237</v>
      </c>
      <c r="E34" s="72" t="s">
        <v>125</v>
      </c>
      <c r="F34" s="72">
        <v>900</v>
      </c>
      <c r="G34" s="254">
        <f>28066.97-50</f>
        <v>28016.97</v>
      </c>
      <c r="H34" s="254">
        <f>28062.93-50</f>
        <v>28012.93</v>
      </c>
      <c r="I34" s="254">
        <f>28062.93-50</f>
        <v>28012.93</v>
      </c>
    </row>
    <row r="35" spans="1:9" ht="61.5" customHeight="1" outlineLevel="2">
      <c r="A35" s="76" t="s">
        <v>829</v>
      </c>
      <c r="B35" s="102">
        <v>301</v>
      </c>
      <c r="C35" s="72" t="s">
        <v>230</v>
      </c>
      <c r="D35" s="72" t="s">
        <v>237</v>
      </c>
      <c r="E35" s="72" t="s">
        <v>125</v>
      </c>
      <c r="F35" s="72"/>
      <c r="G35" s="73">
        <f>G36</f>
        <v>636.2</v>
      </c>
      <c r="H35" s="73">
        <f>H36</f>
        <v>639.7</v>
      </c>
      <c r="I35" s="73">
        <f>I36</f>
        <v>643.1</v>
      </c>
    </row>
    <row r="36" spans="1:9" ht="18.75" customHeight="1" outlineLevel="2">
      <c r="A36" s="83" t="s">
        <v>134</v>
      </c>
      <c r="B36" s="102">
        <v>301</v>
      </c>
      <c r="C36" s="72" t="s">
        <v>230</v>
      </c>
      <c r="D36" s="72" t="s">
        <v>237</v>
      </c>
      <c r="E36" s="72" t="s">
        <v>125</v>
      </c>
      <c r="F36" s="72" t="s">
        <v>433</v>
      </c>
      <c r="G36" s="253">
        <v>636.2</v>
      </c>
      <c r="H36" s="253">
        <v>639.7</v>
      </c>
      <c r="I36" s="253">
        <v>643.1</v>
      </c>
    </row>
    <row r="37" spans="1:9" ht="51" customHeight="1" outlineLevel="2">
      <c r="A37" s="83" t="s">
        <v>905</v>
      </c>
      <c r="B37" s="102">
        <v>301</v>
      </c>
      <c r="C37" s="72" t="s">
        <v>230</v>
      </c>
      <c r="D37" s="72" t="s">
        <v>237</v>
      </c>
      <c r="E37" s="72"/>
      <c r="F37" s="72"/>
      <c r="G37" s="242">
        <f>G38</f>
        <v>15</v>
      </c>
      <c r="H37" s="242"/>
      <c r="I37" s="242"/>
    </row>
    <row r="38" spans="1:9" ht="34.5" customHeight="1" outlineLevel="2">
      <c r="A38" s="83" t="s">
        <v>772</v>
      </c>
      <c r="B38" s="102">
        <v>301</v>
      </c>
      <c r="C38" s="72" t="s">
        <v>230</v>
      </c>
      <c r="D38" s="72" t="s">
        <v>237</v>
      </c>
      <c r="E38" s="72" t="s">
        <v>896</v>
      </c>
      <c r="F38" s="72" t="s">
        <v>71</v>
      </c>
      <c r="G38" s="242">
        <v>15</v>
      </c>
      <c r="H38" s="242"/>
      <c r="I38" s="242"/>
    </row>
    <row r="39" spans="1:9" s="98" customFormat="1" ht="51.75" customHeight="1">
      <c r="A39" s="76" t="s">
        <v>69</v>
      </c>
      <c r="B39" s="72" t="s">
        <v>479</v>
      </c>
      <c r="C39" s="72" t="s">
        <v>230</v>
      </c>
      <c r="D39" s="72" t="s">
        <v>237</v>
      </c>
      <c r="E39" s="72" t="s">
        <v>68</v>
      </c>
      <c r="F39" s="72"/>
      <c r="G39" s="254">
        <f>G40</f>
        <v>438.5</v>
      </c>
      <c r="H39" s="254">
        <f>H40</f>
        <v>438.5</v>
      </c>
      <c r="I39" s="254">
        <f>I40</f>
        <v>438.5</v>
      </c>
    </row>
    <row r="40" spans="1:9" s="98" customFormat="1" ht="24" customHeight="1">
      <c r="A40" s="76" t="s">
        <v>750</v>
      </c>
      <c r="B40" s="72" t="s">
        <v>479</v>
      </c>
      <c r="C40" s="72" t="s">
        <v>230</v>
      </c>
      <c r="D40" s="72" t="s">
        <v>237</v>
      </c>
      <c r="E40" s="72" t="s">
        <v>68</v>
      </c>
      <c r="F40" s="72" t="s">
        <v>805</v>
      </c>
      <c r="G40" s="254">
        <v>438.5</v>
      </c>
      <c r="H40" s="254">
        <v>438.5</v>
      </c>
      <c r="I40" s="254">
        <v>438.5</v>
      </c>
    </row>
    <row r="41" spans="1:7" ht="45" customHeight="1" hidden="1" outlineLevel="2">
      <c r="A41" s="76" t="s">
        <v>299</v>
      </c>
      <c r="B41" s="102">
        <v>301</v>
      </c>
      <c r="C41" s="72" t="s">
        <v>230</v>
      </c>
      <c r="D41" s="72" t="s">
        <v>237</v>
      </c>
      <c r="E41" s="72" t="s">
        <v>616</v>
      </c>
      <c r="F41" s="72"/>
      <c r="G41" s="74">
        <v>0</v>
      </c>
    </row>
    <row r="42" spans="1:7" ht="21.75" customHeight="1" hidden="1" outlineLevel="2">
      <c r="A42" s="83" t="s">
        <v>772</v>
      </c>
      <c r="B42" s="102">
        <v>301</v>
      </c>
      <c r="C42" s="72" t="s">
        <v>230</v>
      </c>
      <c r="D42" s="72" t="s">
        <v>237</v>
      </c>
      <c r="E42" s="72" t="s">
        <v>616</v>
      </c>
      <c r="F42" s="72">
        <v>900</v>
      </c>
      <c r="G42" s="73">
        <v>0</v>
      </c>
    </row>
    <row r="43" spans="1:7" ht="30" customHeight="1" hidden="1" outlineLevel="2">
      <c r="A43" s="76" t="s">
        <v>79</v>
      </c>
      <c r="B43" s="102">
        <v>301</v>
      </c>
      <c r="C43" s="72" t="s">
        <v>230</v>
      </c>
      <c r="D43" s="72" t="s">
        <v>237</v>
      </c>
      <c r="E43" s="72" t="s">
        <v>427</v>
      </c>
      <c r="F43" s="72"/>
      <c r="G43" s="73">
        <v>0</v>
      </c>
    </row>
    <row r="44" spans="1:7" ht="21.75" customHeight="1" hidden="1" outlineLevel="2">
      <c r="A44" s="83" t="s">
        <v>772</v>
      </c>
      <c r="B44" s="102">
        <v>301</v>
      </c>
      <c r="C44" s="72" t="s">
        <v>230</v>
      </c>
      <c r="D44" s="72" t="s">
        <v>237</v>
      </c>
      <c r="E44" s="72" t="s">
        <v>427</v>
      </c>
      <c r="F44" s="72" t="s">
        <v>71</v>
      </c>
      <c r="G44" s="73">
        <v>0</v>
      </c>
    </row>
    <row r="45" spans="1:9" ht="34.5" customHeight="1" outlineLevel="2">
      <c r="A45" s="83" t="s">
        <v>897</v>
      </c>
      <c r="B45" s="102">
        <v>301</v>
      </c>
      <c r="C45" s="72" t="s">
        <v>230</v>
      </c>
      <c r="D45" s="72" t="s">
        <v>237</v>
      </c>
      <c r="E45" s="72" t="s">
        <v>899</v>
      </c>
      <c r="F45" s="72"/>
      <c r="G45" s="242">
        <f>G46</f>
        <v>2523</v>
      </c>
      <c r="H45" s="242"/>
      <c r="I45" s="242"/>
    </row>
    <row r="46" spans="1:9" ht="34.5" customHeight="1" outlineLevel="2">
      <c r="A46" s="83" t="s">
        <v>772</v>
      </c>
      <c r="B46" s="102">
        <v>301</v>
      </c>
      <c r="C46" s="72" t="s">
        <v>230</v>
      </c>
      <c r="D46" s="72" t="s">
        <v>237</v>
      </c>
      <c r="E46" s="72" t="s">
        <v>898</v>
      </c>
      <c r="F46" s="72" t="s">
        <v>71</v>
      </c>
      <c r="G46" s="242">
        <v>2523</v>
      </c>
      <c r="H46" s="242"/>
      <c r="I46" s="242"/>
    </row>
    <row r="47" spans="1:9" ht="73.5" customHeight="1" outlineLevel="2">
      <c r="A47" s="83" t="s">
        <v>908</v>
      </c>
      <c r="B47" s="102">
        <v>301</v>
      </c>
      <c r="C47" s="72" t="s">
        <v>230</v>
      </c>
      <c r="D47" s="72" t="s">
        <v>237</v>
      </c>
      <c r="E47" s="72" t="s">
        <v>909</v>
      </c>
      <c r="F47" s="72"/>
      <c r="G47" s="242">
        <f>G48</f>
        <v>50</v>
      </c>
      <c r="H47" s="242">
        <f>H48</f>
        <v>50</v>
      </c>
      <c r="I47" s="242">
        <f>I48</f>
        <v>50</v>
      </c>
    </row>
    <row r="48" spans="1:9" ht="34.5" customHeight="1" outlineLevel="2">
      <c r="A48" s="83" t="s">
        <v>772</v>
      </c>
      <c r="B48" s="102">
        <v>301</v>
      </c>
      <c r="C48" s="72" t="s">
        <v>230</v>
      </c>
      <c r="D48" s="72" t="s">
        <v>237</v>
      </c>
      <c r="E48" s="72" t="s">
        <v>909</v>
      </c>
      <c r="F48" s="72" t="s">
        <v>71</v>
      </c>
      <c r="G48" s="242">
        <v>50</v>
      </c>
      <c r="H48" s="242">
        <v>50</v>
      </c>
      <c r="I48" s="242">
        <v>50</v>
      </c>
    </row>
    <row r="49" spans="1:9" ht="27.75" customHeight="1" outlineLevel="2">
      <c r="A49" s="138" t="s">
        <v>131</v>
      </c>
      <c r="B49" s="140"/>
      <c r="C49" s="140"/>
      <c r="D49" s="140"/>
      <c r="E49" s="140"/>
      <c r="F49" s="140"/>
      <c r="G49" s="141">
        <f aca="true" t="shared" si="3" ref="G49:I51">G50</f>
        <v>2354.3</v>
      </c>
      <c r="H49" s="141">
        <f t="shared" si="3"/>
        <v>2422.5</v>
      </c>
      <c r="I49" s="141">
        <f t="shared" si="3"/>
        <v>2427.6</v>
      </c>
    </row>
    <row r="50" spans="1:9" ht="15" outlineLevel="2">
      <c r="A50" s="76" t="s">
        <v>132</v>
      </c>
      <c r="B50" s="72" t="s">
        <v>479</v>
      </c>
      <c r="C50" s="72" t="s">
        <v>225</v>
      </c>
      <c r="D50" s="72" t="s">
        <v>236</v>
      </c>
      <c r="E50" s="72"/>
      <c r="F50" s="72"/>
      <c r="G50" s="73">
        <f t="shared" si="3"/>
        <v>2354.3</v>
      </c>
      <c r="H50" s="73">
        <f t="shared" si="3"/>
        <v>2422.5</v>
      </c>
      <c r="I50" s="73">
        <f t="shared" si="3"/>
        <v>2427.6</v>
      </c>
    </row>
    <row r="51" spans="1:9" ht="40.5" customHeight="1" outlineLevel="2">
      <c r="A51" s="76" t="s">
        <v>133</v>
      </c>
      <c r="B51" s="72" t="s">
        <v>479</v>
      </c>
      <c r="C51" s="72" t="s">
        <v>225</v>
      </c>
      <c r="D51" s="72" t="s">
        <v>236</v>
      </c>
      <c r="E51" s="72" t="s">
        <v>432</v>
      </c>
      <c r="F51" s="72"/>
      <c r="G51" s="73">
        <f t="shared" si="3"/>
        <v>2354.3</v>
      </c>
      <c r="H51" s="73">
        <f t="shared" si="3"/>
        <v>2422.5</v>
      </c>
      <c r="I51" s="73">
        <f t="shared" si="3"/>
        <v>2427.6</v>
      </c>
    </row>
    <row r="52" spans="1:9" ht="15" outlineLevel="2">
      <c r="A52" s="76" t="s">
        <v>134</v>
      </c>
      <c r="B52" s="72" t="s">
        <v>479</v>
      </c>
      <c r="C52" s="72" t="s">
        <v>225</v>
      </c>
      <c r="D52" s="72" t="s">
        <v>236</v>
      </c>
      <c r="E52" s="72" t="s">
        <v>432</v>
      </c>
      <c r="F52" s="72" t="s">
        <v>433</v>
      </c>
      <c r="G52" s="73">
        <f>прил_6!G52</f>
        <v>2354.3</v>
      </c>
      <c r="H52" s="73">
        <f>прил_6!H52</f>
        <v>2422.5</v>
      </c>
      <c r="I52" s="73">
        <f>прил_6!I52</f>
        <v>2427.6</v>
      </c>
    </row>
    <row r="53" spans="1:9" ht="29.25" customHeight="1" outlineLevel="1">
      <c r="A53" s="142" t="s">
        <v>470</v>
      </c>
      <c r="B53" s="140"/>
      <c r="C53" s="140"/>
      <c r="D53" s="140"/>
      <c r="E53" s="140"/>
      <c r="F53" s="140"/>
      <c r="G53" s="141">
        <f>G54+G59</f>
        <v>625</v>
      </c>
      <c r="H53" s="141">
        <f>H54+H59</f>
        <v>645</v>
      </c>
      <c r="I53" s="141">
        <f>I54+I59</f>
        <v>575</v>
      </c>
    </row>
    <row r="54" spans="1:9" ht="18.75" customHeight="1" outlineLevel="1">
      <c r="A54" s="78" t="s">
        <v>482</v>
      </c>
      <c r="B54" s="72" t="s">
        <v>479</v>
      </c>
      <c r="C54" s="72" t="s">
        <v>236</v>
      </c>
      <c r="D54" s="72" t="s">
        <v>225</v>
      </c>
      <c r="E54" s="72"/>
      <c r="F54" s="72"/>
      <c r="G54" s="73">
        <f>G55+G57</f>
        <v>50</v>
      </c>
      <c r="H54" s="73">
        <f>H55+H57</f>
        <v>70</v>
      </c>
      <c r="I54" s="73">
        <f>I55+I57</f>
        <v>0</v>
      </c>
    </row>
    <row r="55" spans="1:9" ht="42.75" customHeight="1" hidden="1" outlineLevel="1">
      <c r="A55" s="78" t="s">
        <v>209</v>
      </c>
      <c r="B55" s="72" t="s">
        <v>479</v>
      </c>
      <c r="C55" s="72" t="s">
        <v>236</v>
      </c>
      <c r="D55" s="72" t="s">
        <v>225</v>
      </c>
      <c r="E55" s="72" t="s">
        <v>430</v>
      </c>
      <c r="F55" s="72"/>
      <c r="G55" s="73">
        <f>G56</f>
        <v>0</v>
      </c>
      <c r="H55" s="73">
        <f>H56</f>
        <v>0</v>
      </c>
      <c r="I55" s="73">
        <f>I56</f>
        <v>0</v>
      </c>
    </row>
    <row r="56" spans="1:9" ht="51.75" customHeight="1" hidden="1" outlineLevel="1">
      <c r="A56" s="78" t="s">
        <v>210</v>
      </c>
      <c r="B56" s="77" t="s">
        <v>479</v>
      </c>
      <c r="C56" s="77" t="s">
        <v>236</v>
      </c>
      <c r="D56" s="77" t="s">
        <v>225</v>
      </c>
      <c r="E56" s="77" t="s">
        <v>430</v>
      </c>
      <c r="F56" s="77" t="s">
        <v>806</v>
      </c>
      <c r="G56" s="73">
        <v>0</v>
      </c>
      <c r="H56" s="73">
        <v>0</v>
      </c>
      <c r="I56" s="73">
        <v>0</v>
      </c>
    </row>
    <row r="57" spans="1:9" ht="43.5" customHeight="1" outlineLevel="2">
      <c r="A57" s="76" t="s">
        <v>516</v>
      </c>
      <c r="B57" s="102">
        <v>301</v>
      </c>
      <c r="C57" s="72" t="s">
        <v>236</v>
      </c>
      <c r="D57" s="72" t="s">
        <v>225</v>
      </c>
      <c r="E57" s="72" t="s">
        <v>771</v>
      </c>
      <c r="F57" s="72"/>
      <c r="G57" s="73">
        <f>G58</f>
        <v>50</v>
      </c>
      <c r="H57" s="73">
        <f>H58</f>
        <v>70</v>
      </c>
      <c r="I57" s="73">
        <f>I58</f>
        <v>0</v>
      </c>
    </row>
    <row r="58" spans="1:9" ht="19.5" customHeight="1" outlineLevel="2">
      <c r="A58" s="83" t="s">
        <v>772</v>
      </c>
      <c r="B58" s="102">
        <v>301</v>
      </c>
      <c r="C58" s="72" t="s">
        <v>236</v>
      </c>
      <c r="D58" s="72" t="s">
        <v>225</v>
      </c>
      <c r="E58" s="72" t="s">
        <v>771</v>
      </c>
      <c r="F58" s="72">
        <v>900</v>
      </c>
      <c r="G58" s="73">
        <v>50</v>
      </c>
      <c r="H58" s="73">
        <v>70</v>
      </c>
      <c r="I58" s="73">
        <v>0</v>
      </c>
    </row>
    <row r="59" spans="1:9" ht="51" customHeight="1" outlineLevel="2">
      <c r="A59" s="76" t="s">
        <v>183</v>
      </c>
      <c r="B59" s="102">
        <v>301</v>
      </c>
      <c r="C59" s="72" t="s">
        <v>236</v>
      </c>
      <c r="D59" s="72" t="s">
        <v>229</v>
      </c>
      <c r="E59" s="72"/>
      <c r="F59" s="72"/>
      <c r="G59" s="73">
        <f aca="true" t="shared" si="4" ref="G59:I60">G60</f>
        <v>575</v>
      </c>
      <c r="H59" s="73">
        <f t="shared" si="4"/>
        <v>575</v>
      </c>
      <c r="I59" s="73">
        <f t="shared" si="4"/>
        <v>575</v>
      </c>
    </row>
    <row r="60" spans="1:9" ht="42" customHeight="1" outlineLevel="2">
      <c r="A60" s="76" t="s">
        <v>185</v>
      </c>
      <c r="B60" s="102">
        <v>301</v>
      </c>
      <c r="C60" s="72" t="s">
        <v>236</v>
      </c>
      <c r="D60" s="72" t="s">
        <v>229</v>
      </c>
      <c r="E60" s="72" t="s">
        <v>434</v>
      </c>
      <c r="F60" s="72"/>
      <c r="G60" s="73">
        <f t="shared" si="4"/>
        <v>575</v>
      </c>
      <c r="H60" s="73">
        <f t="shared" si="4"/>
        <v>575</v>
      </c>
      <c r="I60" s="73">
        <f t="shared" si="4"/>
        <v>575</v>
      </c>
    </row>
    <row r="61" spans="1:9" ht="24" customHeight="1" outlineLevel="2">
      <c r="A61" s="83" t="s">
        <v>772</v>
      </c>
      <c r="B61" s="102">
        <v>301</v>
      </c>
      <c r="C61" s="72" t="s">
        <v>236</v>
      </c>
      <c r="D61" s="72" t="s">
        <v>229</v>
      </c>
      <c r="E61" s="72" t="s">
        <v>434</v>
      </c>
      <c r="F61" s="72">
        <v>900</v>
      </c>
      <c r="G61" s="73">
        <v>575</v>
      </c>
      <c r="H61" s="73">
        <v>575</v>
      </c>
      <c r="I61" s="73">
        <v>575</v>
      </c>
    </row>
    <row r="62" spans="1:9" ht="18" customHeight="1" outlineLevel="2">
      <c r="A62" s="138" t="s">
        <v>471</v>
      </c>
      <c r="B62" s="139"/>
      <c r="C62" s="140"/>
      <c r="D62" s="140"/>
      <c r="E62" s="140"/>
      <c r="F62" s="140"/>
      <c r="G62" s="81">
        <f>G78+G63+G75</f>
        <v>106853.7</v>
      </c>
      <c r="H62" s="81">
        <f>H78+H63+H75</f>
        <v>89453.3</v>
      </c>
      <c r="I62" s="81">
        <f>I78+I63+I75</f>
        <v>92279.4</v>
      </c>
    </row>
    <row r="63" spans="1:9" ht="19.5" customHeight="1">
      <c r="A63" s="83" t="s">
        <v>517</v>
      </c>
      <c r="B63" s="96" t="s">
        <v>619</v>
      </c>
      <c r="C63" s="96" t="s">
        <v>231</v>
      </c>
      <c r="D63" s="96" t="s">
        <v>235</v>
      </c>
      <c r="E63" s="96"/>
      <c r="F63" s="96"/>
      <c r="G63" s="73">
        <f>G64+G68+G66+G70+G72+G73</f>
        <v>64142</v>
      </c>
      <c r="H63" s="73">
        <f>H64+H68+H66+H70+H72+H73</f>
        <v>64346</v>
      </c>
      <c r="I63" s="73">
        <f>I64+I68+I66+I70+I72</f>
        <v>67356</v>
      </c>
    </row>
    <row r="64" spans="1:9" ht="24.75" customHeight="1">
      <c r="A64" s="83" t="s">
        <v>129</v>
      </c>
      <c r="B64" s="96" t="s">
        <v>619</v>
      </c>
      <c r="C64" s="96" t="s">
        <v>231</v>
      </c>
      <c r="D64" s="96" t="s">
        <v>235</v>
      </c>
      <c r="E64" s="96" t="s">
        <v>125</v>
      </c>
      <c r="F64" s="96"/>
      <c r="G64" s="73">
        <f>G65</f>
        <v>3242.6</v>
      </c>
      <c r="H64" s="73">
        <f>H65</f>
        <v>3242.6</v>
      </c>
      <c r="I64" s="73">
        <f>I65</f>
        <v>3242.6</v>
      </c>
    </row>
    <row r="65" spans="1:9" ht="15.75" customHeight="1">
      <c r="A65" s="83" t="s">
        <v>772</v>
      </c>
      <c r="B65" s="96" t="s">
        <v>619</v>
      </c>
      <c r="C65" s="96" t="s">
        <v>231</v>
      </c>
      <c r="D65" s="96" t="s">
        <v>235</v>
      </c>
      <c r="E65" s="96" t="s">
        <v>125</v>
      </c>
      <c r="F65" s="96">
        <v>900</v>
      </c>
      <c r="G65" s="258">
        <v>3242.6</v>
      </c>
      <c r="H65" s="258">
        <v>3242.6</v>
      </c>
      <c r="I65" s="258">
        <v>3242.6</v>
      </c>
    </row>
    <row r="66" spans="1:9" ht="31.5" customHeight="1">
      <c r="A66" s="83" t="s">
        <v>539</v>
      </c>
      <c r="B66" s="96" t="s">
        <v>619</v>
      </c>
      <c r="C66" s="96" t="s">
        <v>231</v>
      </c>
      <c r="D66" s="96" t="s">
        <v>235</v>
      </c>
      <c r="E66" s="96" t="s">
        <v>540</v>
      </c>
      <c r="F66" s="96"/>
      <c r="G66" s="73">
        <f>G67</f>
        <v>60699.4</v>
      </c>
      <c r="H66" s="73">
        <f>H67</f>
        <v>60803.4</v>
      </c>
      <c r="I66" s="73">
        <f>I67</f>
        <v>64113.4</v>
      </c>
    </row>
    <row r="67" spans="1:9" ht="15.75" customHeight="1">
      <c r="A67" s="83" t="s">
        <v>80</v>
      </c>
      <c r="B67" s="96" t="s">
        <v>619</v>
      </c>
      <c r="C67" s="96" t="s">
        <v>231</v>
      </c>
      <c r="D67" s="96" t="s">
        <v>235</v>
      </c>
      <c r="E67" s="96" t="s">
        <v>540</v>
      </c>
      <c r="F67" s="96" t="s">
        <v>541</v>
      </c>
      <c r="G67" s="253">
        <v>60699.4</v>
      </c>
      <c r="H67" s="253">
        <v>60803.4</v>
      </c>
      <c r="I67" s="253">
        <v>64113.4</v>
      </c>
    </row>
    <row r="68" spans="1:7" ht="47.25" customHeight="1" hidden="1">
      <c r="A68" s="83" t="s">
        <v>518</v>
      </c>
      <c r="B68" s="96" t="s">
        <v>619</v>
      </c>
      <c r="C68" s="96" t="s">
        <v>231</v>
      </c>
      <c r="D68" s="96" t="s">
        <v>235</v>
      </c>
      <c r="E68" s="96" t="s">
        <v>620</v>
      </c>
      <c r="F68" s="96"/>
      <c r="G68" s="73">
        <f>G69</f>
        <v>0</v>
      </c>
    </row>
    <row r="69" spans="1:7" ht="19.5" customHeight="1" hidden="1">
      <c r="A69" s="83" t="s">
        <v>772</v>
      </c>
      <c r="B69" s="96" t="s">
        <v>619</v>
      </c>
      <c r="C69" s="96" t="s">
        <v>231</v>
      </c>
      <c r="D69" s="96" t="s">
        <v>235</v>
      </c>
      <c r="E69" s="96" t="s">
        <v>620</v>
      </c>
      <c r="F69" s="96">
        <v>900</v>
      </c>
      <c r="G69" s="253">
        <v>0</v>
      </c>
    </row>
    <row r="70" spans="1:7" ht="31.5" customHeight="1" hidden="1">
      <c r="A70" s="83" t="s">
        <v>788</v>
      </c>
      <c r="B70" s="96" t="s">
        <v>619</v>
      </c>
      <c r="C70" s="96" t="s">
        <v>231</v>
      </c>
      <c r="D70" s="96" t="s">
        <v>235</v>
      </c>
      <c r="E70" s="96" t="s">
        <v>789</v>
      </c>
      <c r="F70" s="96"/>
      <c r="G70" s="73">
        <f>G71</f>
        <v>0</v>
      </c>
    </row>
    <row r="71" spans="1:7" ht="18.75" customHeight="1" hidden="1">
      <c r="A71" s="83" t="s">
        <v>772</v>
      </c>
      <c r="B71" s="96" t="s">
        <v>619</v>
      </c>
      <c r="C71" s="96" t="s">
        <v>231</v>
      </c>
      <c r="D71" s="96" t="s">
        <v>235</v>
      </c>
      <c r="E71" s="96" t="s">
        <v>789</v>
      </c>
      <c r="F71" s="96">
        <v>900</v>
      </c>
      <c r="G71" s="253">
        <v>0</v>
      </c>
    </row>
    <row r="72" spans="1:7" ht="48" customHeight="1" hidden="1" outlineLevel="2">
      <c r="A72" s="212" t="s">
        <v>81</v>
      </c>
      <c r="B72" s="102" t="s">
        <v>479</v>
      </c>
      <c r="C72" s="70" t="s">
        <v>231</v>
      </c>
      <c r="D72" s="70" t="s">
        <v>235</v>
      </c>
      <c r="E72" s="249" t="s">
        <v>555</v>
      </c>
      <c r="F72" s="70" t="s">
        <v>648</v>
      </c>
      <c r="G72" s="73">
        <v>0</v>
      </c>
    </row>
    <row r="73" spans="1:9" ht="48" customHeight="1" collapsed="1">
      <c r="A73" s="83" t="s">
        <v>518</v>
      </c>
      <c r="B73" s="96" t="s">
        <v>619</v>
      </c>
      <c r="C73" s="96" t="s">
        <v>231</v>
      </c>
      <c r="D73" s="96" t="s">
        <v>235</v>
      </c>
      <c r="E73" s="96" t="s">
        <v>620</v>
      </c>
      <c r="F73" s="96"/>
      <c r="G73" s="242">
        <f>G74</f>
        <v>200</v>
      </c>
      <c r="H73" s="242">
        <f>H74</f>
        <v>300</v>
      </c>
      <c r="I73" s="242">
        <f>I74</f>
        <v>0</v>
      </c>
    </row>
    <row r="74" spans="1:9" ht="14.25" customHeight="1">
      <c r="A74" s="83" t="s">
        <v>772</v>
      </c>
      <c r="B74" s="96" t="s">
        <v>619</v>
      </c>
      <c r="C74" s="96" t="s">
        <v>231</v>
      </c>
      <c r="D74" s="96" t="s">
        <v>235</v>
      </c>
      <c r="E74" s="96" t="s">
        <v>620</v>
      </c>
      <c r="F74" s="96">
        <v>900</v>
      </c>
      <c r="G74" s="242">
        <v>200</v>
      </c>
      <c r="H74" s="242">
        <v>300</v>
      </c>
      <c r="I74" s="242"/>
    </row>
    <row r="75" spans="1:9" ht="15.75" outlineLevel="2">
      <c r="A75" s="212" t="s">
        <v>639</v>
      </c>
      <c r="B75" s="102" t="s">
        <v>479</v>
      </c>
      <c r="C75" s="70" t="s">
        <v>231</v>
      </c>
      <c r="D75" s="70" t="s">
        <v>229</v>
      </c>
      <c r="E75" s="70"/>
      <c r="F75" s="70"/>
      <c r="G75" s="73">
        <f aca="true" t="shared" si="5" ref="G75:I76">G76</f>
        <v>42511.7</v>
      </c>
      <c r="H75" s="73">
        <f t="shared" si="5"/>
        <v>24102.5</v>
      </c>
      <c r="I75" s="73">
        <f t="shared" si="5"/>
        <v>24923.4</v>
      </c>
    </row>
    <row r="76" spans="1:9" ht="60" outlineLevel="2">
      <c r="A76" s="76" t="s">
        <v>637</v>
      </c>
      <c r="B76" s="102" t="s">
        <v>479</v>
      </c>
      <c r="C76" s="72" t="s">
        <v>231</v>
      </c>
      <c r="D76" s="72" t="s">
        <v>229</v>
      </c>
      <c r="E76" s="72" t="s">
        <v>640</v>
      </c>
      <c r="F76" s="72"/>
      <c r="G76" s="73">
        <f t="shared" si="5"/>
        <v>42511.7</v>
      </c>
      <c r="H76" s="73">
        <f t="shared" si="5"/>
        <v>24102.5</v>
      </c>
      <c r="I76" s="73">
        <f t="shared" si="5"/>
        <v>24923.4</v>
      </c>
    </row>
    <row r="77" spans="1:9" ht="15" outlineLevel="2">
      <c r="A77" s="76" t="s">
        <v>638</v>
      </c>
      <c r="B77" s="102" t="s">
        <v>479</v>
      </c>
      <c r="C77" s="213" t="s">
        <v>231</v>
      </c>
      <c r="D77" s="213" t="s">
        <v>229</v>
      </c>
      <c r="E77" s="72" t="s">
        <v>640</v>
      </c>
      <c r="F77" s="72" t="s">
        <v>113</v>
      </c>
      <c r="G77" s="242">
        <f>прил_6!G58</f>
        <v>42511.7</v>
      </c>
      <c r="H77" s="253">
        <v>24102.5</v>
      </c>
      <c r="I77" s="253">
        <v>24923.4</v>
      </c>
    </row>
    <row r="78" spans="1:9" ht="30" outlineLevel="2">
      <c r="A78" s="76" t="s">
        <v>483</v>
      </c>
      <c r="B78" s="102">
        <v>301</v>
      </c>
      <c r="C78" s="72" t="s">
        <v>231</v>
      </c>
      <c r="D78" s="72" t="s">
        <v>801</v>
      </c>
      <c r="E78" s="72"/>
      <c r="F78" s="72"/>
      <c r="G78" s="73">
        <f>G79+G81+G83+G85+G87+G91+G89</f>
        <v>200</v>
      </c>
      <c r="H78" s="73">
        <f>H79+H81+H83+H85+H87+H91+H89</f>
        <v>1004.8</v>
      </c>
      <c r="I78" s="73">
        <f>I79+I81+I83+I85+I87+I91+I89</f>
        <v>0</v>
      </c>
    </row>
    <row r="79" spans="1:9" ht="82.5" customHeight="1" outlineLevel="2">
      <c r="A79" s="76" t="s">
        <v>126</v>
      </c>
      <c r="B79" s="72" t="s">
        <v>479</v>
      </c>
      <c r="C79" s="72" t="s">
        <v>231</v>
      </c>
      <c r="D79" s="72" t="s">
        <v>801</v>
      </c>
      <c r="E79" s="72" t="s">
        <v>626</v>
      </c>
      <c r="F79" s="72"/>
      <c r="G79" s="73">
        <f>G80</f>
        <v>100</v>
      </c>
      <c r="H79" s="73">
        <f>H80</f>
        <v>50</v>
      </c>
      <c r="I79" s="73">
        <f>I80</f>
        <v>0</v>
      </c>
    </row>
    <row r="80" spans="1:9" ht="21" customHeight="1" outlineLevel="2">
      <c r="A80" s="76" t="s">
        <v>248</v>
      </c>
      <c r="B80" s="72" t="s">
        <v>479</v>
      </c>
      <c r="C80" s="72" t="s">
        <v>231</v>
      </c>
      <c r="D80" s="72" t="s">
        <v>801</v>
      </c>
      <c r="E80" s="72" t="s">
        <v>626</v>
      </c>
      <c r="F80" s="72" t="s">
        <v>71</v>
      </c>
      <c r="G80" s="289">
        <f>прил_6!G25</f>
        <v>100</v>
      </c>
      <c r="H80" s="242">
        <v>50</v>
      </c>
      <c r="I80" s="242">
        <v>0</v>
      </c>
    </row>
    <row r="81" spans="1:9" ht="62.25" customHeight="1" outlineLevel="2">
      <c r="A81" s="76" t="s">
        <v>523</v>
      </c>
      <c r="B81" s="72" t="s">
        <v>479</v>
      </c>
      <c r="C81" s="72" t="s">
        <v>231</v>
      </c>
      <c r="D81" s="72" t="s">
        <v>801</v>
      </c>
      <c r="E81" s="72" t="s">
        <v>127</v>
      </c>
      <c r="F81" s="72"/>
      <c r="G81" s="430">
        <f>G82</f>
        <v>100</v>
      </c>
      <c r="H81" s="242">
        <f>H82</f>
        <v>954.8</v>
      </c>
      <c r="I81" s="242">
        <v>0</v>
      </c>
    </row>
    <row r="82" spans="1:9" ht="18" customHeight="1" outlineLevel="2">
      <c r="A82" s="76" t="s">
        <v>248</v>
      </c>
      <c r="B82" s="72" t="s">
        <v>479</v>
      </c>
      <c r="C82" s="72" t="s">
        <v>231</v>
      </c>
      <c r="D82" s="72" t="s">
        <v>801</v>
      </c>
      <c r="E82" s="72" t="s">
        <v>127</v>
      </c>
      <c r="F82" s="72" t="s">
        <v>71</v>
      </c>
      <c r="G82" s="289">
        <v>100</v>
      </c>
      <c r="H82" s="242">
        <v>954.8</v>
      </c>
      <c r="I82" s="242">
        <v>0</v>
      </c>
    </row>
    <row r="83" spans="1:7" ht="57.75" customHeight="1" hidden="1" outlineLevel="2">
      <c r="A83" s="83" t="s">
        <v>646</v>
      </c>
      <c r="B83" s="102">
        <v>301</v>
      </c>
      <c r="C83" s="72" t="s">
        <v>231</v>
      </c>
      <c r="D83" s="72" t="s">
        <v>801</v>
      </c>
      <c r="E83" s="72" t="s">
        <v>647</v>
      </c>
      <c r="F83" s="72"/>
      <c r="G83" s="73">
        <f>G84</f>
        <v>0</v>
      </c>
    </row>
    <row r="84" spans="1:7" ht="20.25" customHeight="1" hidden="1" outlineLevel="2">
      <c r="A84" s="83" t="s">
        <v>649</v>
      </c>
      <c r="B84" s="102">
        <v>301</v>
      </c>
      <c r="C84" s="72" t="s">
        <v>231</v>
      </c>
      <c r="D84" s="72" t="s">
        <v>801</v>
      </c>
      <c r="E84" s="72" t="s">
        <v>647</v>
      </c>
      <c r="F84" s="72" t="s">
        <v>648</v>
      </c>
      <c r="G84" s="73">
        <v>0</v>
      </c>
    </row>
    <row r="85" spans="1:7" ht="22.5" customHeight="1" hidden="1" outlineLevel="2">
      <c r="A85" s="76" t="s">
        <v>298</v>
      </c>
      <c r="B85" s="102">
        <v>301</v>
      </c>
      <c r="C85" s="72" t="s">
        <v>231</v>
      </c>
      <c r="D85" s="72" t="s">
        <v>801</v>
      </c>
      <c r="E85" s="72" t="s">
        <v>435</v>
      </c>
      <c r="F85" s="72"/>
      <c r="G85" s="73">
        <f>G86</f>
        <v>0</v>
      </c>
    </row>
    <row r="86" spans="1:7" s="92" customFormat="1" ht="27" customHeight="1" hidden="1" outlineLevel="2">
      <c r="A86" s="83" t="s">
        <v>772</v>
      </c>
      <c r="B86" s="102">
        <v>301</v>
      </c>
      <c r="C86" s="72" t="s">
        <v>231</v>
      </c>
      <c r="D86" s="72" t="s">
        <v>801</v>
      </c>
      <c r="E86" s="72" t="s">
        <v>435</v>
      </c>
      <c r="F86" s="72">
        <v>900</v>
      </c>
      <c r="G86" s="253">
        <v>0</v>
      </c>
    </row>
    <row r="87" spans="1:7" s="92" customFormat="1" ht="82.5" customHeight="1" hidden="1" outlineLevel="2">
      <c r="A87" s="83" t="s">
        <v>644</v>
      </c>
      <c r="B87" s="102">
        <v>301</v>
      </c>
      <c r="C87" s="72" t="s">
        <v>231</v>
      </c>
      <c r="D87" s="72" t="s">
        <v>801</v>
      </c>
      <c r="E87" s="72" t="s">
        <v>645</v>
      </c>
      <c r="F87" s="72"/>
      <c r="G87" s="73">
        <f>G88</f>
        <v>0</v>
      </c>
    </row>
    <row r="88" spans="1:7" s="92" customFormat="1" ht="18.75" customHeight="1" hidden="1" outlineLevel="2">
      <c r="A88" s="83" t="s">
        <v>772</v>
      </c>
      <c r="B88" s="102">
        <v>301</v>
      </c>
      <c r="C88" s="72" t="s">
        <v>231</v>
      </c>
      <c r="D88" s="72" t="s">
        <v>801</v>
      </c>
      <c r="E88" s="72" t="s">
        <v>645</v>
      </c>
      <c r="F88" s="72">
        <v>900</v>
      </c>
      <c r="G88" s="253">
        <v>0</v>
      </c>
    </row>
    <row r="89" spans="1:7" s="92" customFormat="1" ht="42.75" customHeight="1" hidden="1" outlineLevel="2">
      <c r="A89" s="83" t="s">
        <v>790</v>
      </c>
      <c r="B89" s="102">
        <v>301</v>
      </c>
      <c r="C89" s="72" t="s">
        <v>231</v>
      </c>
      <c r="D89" s="72" t="s">
        <v>801</v>
      </c>
      <c r="E89" s="72" t="s">
        <v>748</v>
      </c>
      <c r="F89" s="72"/>
      <c r="G89" s="73">
        <f>G90</f>
        <v>0</v>
      </c>
    </row>
    <row r="90" spans="1:7" s="92" customFormat="1" ht="21" customHeight="1" hidden="1" outlineLevel="2">
      <c r="A90" s="83" t="s">
        <v>772</v>
      </c>
      <c r="B90" s="102">
        <v>301</v>
      </c>
      <c r="C90" s="72" t="s">
        <v>231</v>
      </c>
      <c r="D90" s="72" t="s">
        <v>801</v>
      </c>
      <c r="E90" s="72" t="s">
        <v>748</v>
      </c>
      <c r="F90" s="72">
        <v>900</v>
      </c>
      <c r="G90" s="253">
        <v>0</v>
      </c>
    </row>
    <row r="91" spans="1:7" s="92" customFormat="1" ht="21" customHeight="1" hidden="1" outlineLevel="2">
      <c r="A91" s="76" t="s">
        <v>444</v>
      </c>
      <c r="B91" s="102" t="s">
        <v>479</v>
      </c>
      <c r="C91" s="72" t="s">
        <v>231</v>
      </c>
      <c r="D91" s="72" t="s">
        <v>801</v>
      </c>
      <c r="E91" s="72" t="s">
        <v>2</v>
      </c>
      <c r="F91" s="72" t="s">
        <v>71</v>
      </c>
      <c r="G91" s="253">
        <v>0</v>
      </c>
    </row>
    <row r="92" spans="1:9" s="38" customFormat="1" ht="25.5" customHeight="1" outlineLevel="2">
      <c r="A92" s="138" t="s">
        <v>472</v>
      </c>
      <c r="B92" s="139"/>
      <c r="C92" s="140"/>
      <c r="D92" s="140"/>
      <c r="E92" s="140"/>
      <c r="F92" s="140"/>
      <c r="G92" s="141">
        <f>G93+G100+G99</f>
        <v>32541.89</v>
      </c>
      <c r="H92" s="141">
        <f>H93+H100+H99</f>
        <v>36090.020000000004</v>
      </c>
      <c r="I92" s="141">
        <f>I93+I100+I99</f>
        <v>30106.5</v>
      </c>
    </row>
    <row r="93" spans="1:9" s="98" customFormat="1" ht="31.5" customHeight="1" hidden="1" outlineLevel="2">
      <c r="A93" s="76" t="s">
        <v>484</v>
      </c>
      <c r="B93" s="214">
        <v>301</v>
      </c>
      <c r="C93" s="72" t="s">
        <v>235</v>
      </c>
      <c r="D93" s="72" t="s">
        <v>230</v>
      </c>
      <c r="E93" s="72"/>
      <c r="F93" s="72"/>
      <c r="G93" s="73">
        <f>G96+G94</f>
        <v>0</v>
      </c>
      <c r="H93" s="254"/>
      <c r="I93" s="254"/>
    </row>
    <row r="94" spans="1:9" s="98" customFormat="1" ht="131.25" customHeight="1" hidden="1" outlineLevel="2">
      <c r="A94" s="76" t="s">
        <v>240</v>
      </c>
      <c r="B94" s="214" t="s">
        <v>443</v>
      </c>
      <c r="C94" s="72" t="s">
        <v>235</v>
      </c>
      <c r="D94" s="72" t="s">
        <v>230</v>
      </c>
      <c r="E94" s="72" t="s">
        <v>239</v>
      </c>
      <c r="F94" s="72"/>
      <c r="G94" s="73">
        <f>G95</f>
        <v>0</v>
      </c>
      <c r="H94" s="254"/>
      <c r="I94" s="254"/>
    </row>
    <row r="95" spans="1:9" s="98" customFormat="1" ht="78.75" customHeight="1" hidden="1" outlineLevel="2">
      <c r="A95" s="76" t="s">
        <v>241</v>
      </c>
      <c r="B95" s="214" t="s">
        <v>443</v>
      </c>
      <c r="C95" s="72" t="s">
        <v>235</v>
      </c>
      <c r="D95" s="72" t="s">
        <v>230</v>
      </c>
      <c r="E95" s="72" t="s">
        <v>239</v>
      </c>
      <c r="F95" s="72" t="s">
        <v>629</v>
      </c>
      <c r="G95" s="254">
        <v>0</v>
      </c>
      <c r="H95" s="254"/>
      <c r="I95" s="254"/>
    </row>
    <row r="96" spans="1:9" s="98" customFormat="1" ht="30" customHeight="1" hidden="1" outlineLevel="2">
      <c r="A96" s="76" t="s">
        <v>82</v>
      </c>
      <c r="B96" s="214">
        <v>301</v>
      </c>
      <c r="C96" s="72" t="s">
        <v>235</v>
      </c>
      <c r="D96" s="72" t="s">
        <v>230</v>
      </c>
      <c r="E96" s="72" t="s">
        <v>436</v>
      </c>
      <c r="F96" s="72"/>
      <c r="G96" s="73">
        <f>G97</f>
        <v>0</v>
      </c>
      <c r="H96" s="254"/>
      <c r="I96" s="254"/>
    </row>
    <row r="97" spans="1:9" s="98" customFormat="1" ht="21" customHeight="1" hidden="1" outlineLevel="2">
      <c r="A97" s="76" t="s">
        <v>772</v>
      </c>
      <c r="B97" s="214">
        <v>301</v>
      </c>
      <c r="C97" s="72" t="s">
        <v>235</v>
      </c>
      <c r="D97" s="72" t="s">
        <v>230</v>
      </c>
      <c r="E97" s="72" t="s">
        <v>436</v>
      </c>
      <c r="F97" s="72" t="s">
        <v>71</v>
      </c>
      <c r="G97" s="254">
        <v>0</v>
      </c>
      <c r="H97" s="254"/>
      <c r="I97" s="254"/>
    </row>
    <row r="98" spans="1:9" ht="18" customHeight="1" hidden="1" outlineLevel="2">
      <c r="A98" s="225" t="s">
        <v>556</v>
      </c>
      <c r="B98" s="72" t="s">
        <v>479</v>
      </c>
      <c r="C98" s="72" t="s">
        <v>235</v>
      </c>
      <c r="D98" s="72" t="s">
        <v>225</v>
      </c>
      <c r="E98" s="72"/>
      <c r="F98" s="72"/>
      <c r="G98" s="242">
        <f>G99</f>
        <v>0</v>
      </c>
      <c r="H98" s="253"/>
      <c r="I98" s="253"/>
    </row>
    <row r="99" spans="1:9" ht="47.25" customHeight="1" hidden="1" outlineLevel="2">
      <c r="A99" s="225" t="s">
        <v>554</v>
      </c>
      <c r="B99" s="72" t="s">
        <v>479</v>
      </c>
      <c r="C99" s="72" t="s">
        <v>235</v>
      </c>
      <c r="D99" s="72" t="s">
        <v>225</v>
      </c>
      <c r="E99" s="72" t="s">
        <v>555</v>
      </c>
      <c r="F99" s="72" t="s">
        <v>648</v>
      </c>
      <c r="G99" s="248">
        <v>0</v>
      </c>
      <c r="H99" s="253"/>
      <c r="I99" s="253"/>
    </row>
    <row r="100" spans="1:9" ht="33.75" customHeight="1" outlineLevel="2">
      <c r="A100" s="76" t="s">
        <v>484</v>
      </c>
      <c r="B100" s="102">
        <v>301</v>
      </c>
      <c r="C100" s="72" t="s">
        <v>235</v>
      </c>
      <c r="D100" s="72" t="s">
        <v>235</v>
      </c>
      <c r="E100" s="72"/>
      <c r="F100" s="72"/>
      <c r="G100" s="73">
        <f>G103+G101+G105+G108</f>
        <v>32541.89</v>
      </c>
      <c r="H100" s="73">
        <f>H103+H101+H105+H108</f>
        <v>36090.020000000004</v>
      </c>
      <c r="I100" s="73">
        <f>I103+I101+I105+I108</f>
        <v>30106.5</v>
      </c>
    </row>
    <row r="101" spans="1:9" ht="54.75" customHeight="1" outlineLevel="2">
      <c r="A101" s="76" t="s">
        <v>461</v>
      </c>
      <c r="B101" s="102">
        <v>301</v>
      </c>
      <c r="C101" s="72" t="s">
        <v>235</v>
      </c>
      <c r="D101" s="72" t="s">
        <v>235</v>
      </c>
      <c r="E101" s="72" t="s">
        <v>462</v>
      </c>
      <c r="F101" s="72"/>
      <c r="G101" s="73">
        <f>G102</f>
        <v>3973</v>
      </c>
      <c r="H101" s="73">
        <f>H102</f>
        <v>3973</v>
      </c>
      <c r="I101" s="73">
        <f>I102</f>
        <v>3742.5</v>
      </c>
    </row>
    <row r="102" spans="1:9" ht="27.75" customHeight="1" outlineLevel="2">
      <c r="A102" s="83" t="s">
        <v>772</v>
      </c>
      <c r="B102" s="102">
        <v>301</v>
      </c>
      <c r="C102" s="72" t="s">
        <v>235</v>
      </c>
      <c r="D102" s="72" t="s">
        <v>235</v>
      </c>
      <c r="E102" s="72" t="s">
        <v>462</v>
      </c>
      <c r="F102" s="72">
        <v>900</v>
      </c>
      <c r="G102" s="253">
        <v>3973</v>
      </c>
      <c r="H102" s="253">
        <v>3973</v>
      </c>
      <c r="I102" s="253">
        <v>3742.5</v>
      </c>
    </row>
    <row r="103" spans="1:9" ht="54.75" customHeight="1" outlineLevel="2">
      <c r="A103" s="76" t="s">
        <v>253</v>
      </c>
      <c r="B103" s="102">
        <v>301</v>
      </c>
      <c r="C103" s="72" t="s">
        <v>235</v>
      </c>
      <c r="D103" s="72" t="s">
        <v>235</v>
      </c>
      <c r="E103" s="72" t="s">
        <v>254</v>
      </c>
      <c r="F103" s="72"/>
      <c r="G103" s="73">
        <f>G104</f>
        <v>28568.89</v>
      </c>
      <c r="H103" s="73">
        <f>H104</f>
        <v>32117.02</v>
      </c>
      <c r="I103" s="73">
        <f>I104</f>
        <v>26364</v>
      </c>
    </row>
    <row r="104" spans="1:9" ht="21.75" customHeight="1" outlineLevel="2">
      <c r="A104" s="76" t="s">
        <v>874</v>
      </c>
      <c r="B104" s="102">
        <v>301</v>
      </c>
      <c r="C104" s="72" t="s">
        <v>235</v>
      </c>
      <c r="D104" s="72" t="s">
        <v>235</v>
      </c>
      <c r="E104" s="72" t="s">
        <v>254</v>
      </c>
      <c r="F104" s="72">
        <v>900</v>
      </c>
      <c r="G104" s="253">
        <f>14824.61+3029.6+4000+6714.68</f>
        <v>28568.89</v>
      </c>
      <c r="H104" s="253">
        <f>25485+7132.02-500</f>
        <v>32117.02</v>
      </c>
      <c r="I104" s="253">
        <f>28364-2000</f>
        <v>26364</v>
      </c>
    </row>
    <row r="105" spans="1:9" ht="42.75" customHeight="1" hidden="1" outlineLevel="2">
      <c r="A105" s="76" t="s">
        <v>793</v>
      </c>
      <c r="B105" s="214">
        <v>301</v>
      </c>
      <c r="C105" s="72" t="s">
        <v>235</v>
      </c>
      <c r="D105" s="72" t="s">
        <v>235</v>
      </c>
      <c r="E105" s="72" t="s">
        <v>792</v>
      </c>
      <c r="F105" s="72"/>
      <c r="G105" s="73">
        <v>0</v>
      </c>
      <c r="H105" s="253"/>
      <c r="I105" s="253"/>
    </row>
    <row r="106" spans="1:9" ht="24.75" customHeight="1" hidden="1" outlineLevel="2">
      <c r="A106" s="76" t="s">
        <v>772</v>
      </c>
      <c r="B106" s="214">
        <v>301</v>
      </c>
      <c r="C106" s="72" t="s">
        <v>235</v>
      </c>
      <c r="D106" s="72" t="s">
        <v>235</v>
      </c>
      <c r="E106" s="72" t="s">
        <v>792</v>
      </c>
      <c r="F106" s="72" t="s">
        <v>71</v>
      </c>
      <c r="G106" s="242">
        <v>0</v>
      </c>
      <c r="H106" s="253"/>
      <c r="I106" s="253"/>
    </row>
    <row r="107" spans="1:9" ht="47.25" customHeight="1" hidden="1" outlineLevel="2">
      <c r="A107" s="225" t="s">
        <v>558</v>
      </c>
      <c r="B107" s="72" t="s">
        <v>479</v>
      </c>
      <c r="C107" s="72" t="s">
        <v>235</v>
      </c>
      <c r="D107" s="72" t="s">
        <v>235</v>
      </c>
      <c r="E107" s="72" t="s">
        <v>792</v>
      </c>
      <c r="F107" s="72" t="s">
        <v>71</v>
      </c>
      <c r="G107" s="242">
        <v>0</v>
      </c>
      <c r="H107" s="253"/>
      <c r="I107" s="253"/>
    </row>
    <row r="108" spans="1:9" ht="22.5" customHeight="1" hidden="1" outlineLevel="2">
      <c r="A108" s="76" t="s">
        <v>794</v>
      </c>
      <c r="B108" s="214">
        <v>301</v>
      </c>
      <c r="C108" s="72" t="s">
        <v>235</v>
      </c>
      <c r="D108" s="72" t="s">
        <v>235</v>
      </c>
      <c r="E108" s="72" t="s">
        <v>795</v>
      </c>
      <c r="F108" s="72"/>
      <c r="G108" s="73">
        <v>0</v>
      </c>
      <c r="H108" s="253"/>
      <c r="I108" s="253"/>
    </row>
    <row r="109" spans="1:9" ht="19.5" customHeight="1" hidden="1" outlineLevel="2">
      <c r="A109" s="76" t="s">
        <v>772</v>
      </c>
      <c r="B109" s="214">
        <v>301</v>
      </c>
      <c r="C109" s="72" t="s">
        <v>235</v>
      </c>
      <c r="D109" s="72" t="s">
        <v>235</v>
      </c>
      <c r="E109" s="72" t="s">
        <v>795</v>
      </c>
      <c r="F109" s="72" t="s">
        <v>71</v>
      </c>
      <c r="G109" s="73">
        <v>0</v>
      </c>
      <c r="H109" s="253"/>
      <c r="I109" s="253"/>
    </row>
    <row r="110" spans="1:12" s="97" customFormat="1" ht="24" customHeight="1" collapsed="1">
      <c r="A110" s="138" t="s">
        <v>473</v>
      </c>
      <c r="B110" s="140"/>
      <c r="C110" s="140"/>
      <c r="D110" s="140"/>
      <c r="E110" s="140"/>
      <c r="F110" s="140"/>
      <c r="G110" s="141">
        <f>G111+G114+G141+G157</f>
        <v>419098.40800000005</v>
      </c>
      <c r="H110" s="141">
        <f>H111+H114+H141+H157</f>
        <v>397490.9099999999</v>
      </c>
      <c r="I110" s="141">
        <f>I111+I114+I141+I157</f>
        <v>413587.7799999999</v>
      </c>
      <c r="J110" s="252">
        <f>G111+G114+G141</f>
        <v>409877.50800000003</v>
      </c>
      <c r="K110" s="252">
        <f>H111+H114+H141</f>
        <v>396735.80999999994</v>
      </c>
      <c r="L110" s="252">
        <f>I111+I114+I141</f>
        <v>412932.67999999993</v>
      </c>
    </row>
    <row r="111" spans="1:9" ht="15">
      <c r="A111" s="91" t="s">
        <v>682</v>
      </c>
      <c r="B111" s="114" t="s">
        <v>479</v>
      </c>
      <c r="C111" s="114" t="s">
        <v>233</v>
      </c>
      <c r="D111" s="114" t="s">
        <v>230</v>
      </c>
      <c r="E111" s="114"/>
      <c r="F111" s="114"/>
      <c r="G111" s="74">
        <f aca="true" t="shared" si="6" ref="G111:I112">G112</f>
        <v>17860.39</v>
      </c>
      <c r="H111" s="74">
        <f t="shared" si="6"/>
        <v>18263.91</v>
      </c>
      <c r="I111" s="74">
        <f t="shared" si="6"/>
        <v>17303.91</v>
      </c>
    </row>
    <row r="112" spans="1:9" ht="36.75" customHeight="1">
      <c r="A112" s="91" t="s">
        <v>525</v>
      </c>
      <c r="B112" s="114" t="s">
        <v>479</v>
      </c>
      <c r="C112" s="114" t="s">
        <v>233</v>
      </c>
      <c r="D112" s="114" t="s">
        <v>230</v>
      </c>
      <c r="E112" s="114" t="s">
        <v>643</v>
      </c>
      <c r="F112" s="114"/>
      <c r="G112" s="74">
        <f t="shared" si="6"/>
        <v>17860.39</v>
      </c>
      <c r="H112" s="74">
        <f t="shared" si="6"/>
        <v>18263.91</v>
      </c>
      <c r="I112" s="74">
        <f t="shared" si="6"/>
        <v>17303.91</v>
      </c>
    </row>
    <row r="113" spans="1:9" ht="75" customHeight="1">
      <c r="A113" s="91" t="s">
        <v>585</v>
      </c>
      <c r="B113" s="114" t="s">
        <v>479</v>
      </c>
      <c r="C113" s="114" t="s">
        <v>233</v>
      </c>
      <c r="D113" s="114" t="s">
        <v>230</v>
      </c>
      <c r="E113" s="114" t="s">
        <v>643</v>
      </c>
      <c r="F113" s="114" t="s">
        <v>72</v>
      </c>
      <c r="G113" s="253">
        <v>17860.39</v>
      </c>
      <c r="H113" s="253">
        <f>17303.91+960</f>
        <v>18263.91</v>
      </c>
      <c r="I113" s="253">
        <f>19353.89-2049.98</f>
        <v>17303.91</v>
      </c>
    </row>
    <row r="114" spans="1:13" ht="15">
      <c r="A114" s="91" t="s">
        <v>476</v>
      </c>
      <c r="B114" s="114" t="s">
        <v>479</v>
      </c>
      <c r="C114" s="114" t="s">
        <v>233</v>
      </c>
      <c r="D114" s="114" t="s">
        <v>225</v>
      </c>
      <c r="E114" s="114"/>
      <c r="F114" s="114"/>
      <c r="G114" s="73">
        <f>G115+G119+G123+G135+G117+G121+G125+G133+G127+G129+G131+G140</f>
        <v>389331.418</v>
      </c>
      <c r="H114" s="73">
        <f>H115+H119+H123+H135+H117+H121+H125+H133+H127+H129+H131+H140</f>
        <v>376349.1</v>
      </c>
      <c r="I114" s="73">
        <f>I115+I119+I123+I135+I117+I121+I125+I133+I127+I129+I131+I140</f>
        <v>393760.17</v>
      </c>
      <c r="J114" s="133">
        <f>G115+G117+G119+G121+G123+G125+G131+G133+G135</f>
        <v>372349.118</v>
      </c>
      <c r="K114" s="133">
        <f>H115+H117+H119+H121+H123+H125+H131+H133+H135</f>
        <v>376349.1</v>
      </c>
      <c r="L114" s="133">
        <f>I115+I117+I119+I121+I123+I125+I131+I133+I135</f>
        <v>393760.17000000004</v>
      </c>
      <c r="M114" s="133">
        <f>J115+J117+J119+J121+J123+J125+J131+J133+J135</f>
        <v>404.9150000000045</v>
      </c>
    </row>
    <row r="115" spans="1:9" ht="36.75" customHeight="1">
      <c r="A115" s="91" t="s">
        <v>525</v>
      </c>
      <c r="B115" s="114" t="s">
        <v>479</v>
      </c>
      <c r="C115" s="114" t="s">
        <v>233</v>
      </c>
      <c r="D115" s="114" t="s">
        <v>225</v>
      </c>
      <c r="E115" s="114" t="s">
        <v>570</v>
      </c>
      <c r="F115" s="114"/>
      <c r="G115" s="73">
        <f>G116</f>
        <v>39745.44</v>
      </c>
      <c r="H115" s="73">
        <f>H116</f>
        <v>39487.25</v>
      </c>
      <c r="I115" s="73">
        <f>I116</f>
        <v>47117.11</v>
      </c>
    </row>
    <row r="116" spans="1:9" ht="66.75" customHeight="1">
      <c r="A116" s="76" t="s">
        <v>585</v>
      </c>
      <c r="B116" s="114" t="s">
        <v>479</v>
      </c>
      <c r="C116" s="114" t="s">
        <v>233</v>
      </c>
      <c r="D116" s="114" t="s">
        <v>225</v>
      </c>
      <c r="E116" s="114" t="s">
        <v>570</v>
      </c>
      <c r="F116" s="114" t="s">
        <v>72</v>
      </c>
      <c r="G116" s="254">
        <v>39745.44</v>
      </c>
      <c r="H116" s="254">
        <v>39487.25</v>
      </c>
      <c r="I116" s="254">
        <v>47117.11</v>
      </c>
    </row>
    <row r="117" spans="1:11" ht="30.75" customHeight="1">
      <c r="A117" s="76" t="s">
        <v>525</v>
      </c>
      <c r="B117" s="114" t="s">
        <v>479</v>
      </c>
      <c r="C117" s="114" t="s">
        <v>233</v>
      </c>
      <c r="D117" s="114" t="s">
        <v>225</v>
      </c>
      <c r="E117" s="114" t="s">
        <v>570</v>
      </c>
      <c r="F117" s="114"/>
      <c r="G117" s="73">
        <f>G118</f>
        <v>14792.03</v>
      </c>
      <c r="H117" s="73">
        <f>H118</f>
        <v>19119.175</v>
      </c>
      <c r="I117" s="73">
        <f>I118</f>
        <v>27093.425</v>
      </c>
      <c r="J117" s="82">
        <f>J118-H118</f>
        <v>404.9150000000045</v>
      </c>
      <c r="K117" s="82">
        <f>K118-I118</f>
        <v>1684.2649999999994</v>
      </c>
    </row>
    <row r="118" spans="1:11" ht="31.5" customHeight="1">
      <c r="A118" s="76" t="s">
        <v>562</v>
      </c>
      <c r="B118" s="114" t="s">
        <v>479</v>
      </c>
      <c r="C118" s="114" t="s">
        <v>233</v>
      </c>
      <c r="D118" s="114" t="s">
        <v>225</v>
      </c>
      <c r="E118" s="114" t="s">
        <v>570</v>
      </c>
      <c r="F118" s="114" t="s">
        <v>561</v>
      </c>
      <c r="G118" s="254">
        <v>14792.03</v>
      </c>
      <c r="H118" s="254">
        <v>19119.175</v>
      </c>
      <c r="I118" s="254">
        <v>27093.425</v>
      </c>
      <c r="J118" s="254">
        <f>12235.15+7680-280-100-11.35+0.29</f>
        <v>19524.090000000004</v>
      </c>
      <c r="K118" s="254">
        <f>12235.15+16399.84+149.9-7.5+0.3</f>
        <v>28777.69</v>
      </c>
    </row>
    <row r="119" spans="1:9" ht="125.25" customHeight="1">
      <c r="A119" s="76" t="s">
        <v>571</v>
      </c>
      <c r="B119" s="114" t="s">
        <v>479</v>
      </c>
      <c r="C119" s="114" t="s">
        <v>233</v>
      </c>
      <c r="D119" s="114" t="s">
        <v>225</v>
      </c>
      <c r="E119" s="114" t="s">
        <v>572</v>
      </c>
      <c r="F119" s="114"/>
      <c r="G119" s="73">
        <f>G120</f>
        <v>210251.2</v>
      </c>
      <c r="H119" s="73">
        <f>H120</f>
        <v>210324.7</v>
      </c>
      <c r="I119" s="73">
        <f>I120</f>
        <v>210400.5</v>
      </c>
    </row>
    <row r="120" spans="1:9" ht="45">
      <c r="A120" s="214" t="s">
        <v>584</v>
      </c>
      <c r="B120" s="114" t="s">
        <v>479</v>
      </c>
      <c r="C120" s="114" t="s">
        <v>233</v>
      </c>
      <c r="D120" s="114" t="s">
        <v>225</v>
      </c>
      <c r="E120" s="114" t="s">
        <v>572</v>
      </c>
      <c r="F120" s="114" t="s">
        <v>73</v>
      </c>
      <c r="G120" s="259">
        <v>210251.2</v>
      </c>
      <c r="H120" s="259">
        <v>210324.7</v>
      </c>
      <c r="I120" s="259">
        <v>210400.5</v>
      </c>
    </row>
    <row r="121" spans="1:9" ht="30">
      <c r="A121" s="76" t="s">
        <v>525</v>
      </c>
      <c r="B121" s="114" t="s">
        <v>479</v>
      </c>
      <c r="C121" s="114" t="s">
        <v>233</v>
      </c>
      <c r="D121" s="114" t="s">
        <v>225</v>
      </c>
      <c r="E121" s="114" t="s">
        <v>572</v>
      </c>
      <c r="F121" s="114"/>
      <c r="G121" s="73">
        <f>G122</f>
        <v>82778.8</v>
      </c>
      <c r="H121" s="73">
        <f>H122</f>
        <v>82816.3</v>
      </c>
      <c r="I121" s="73">
        <f>I122</f>
        <v>82847.5</v>
      </c>
    </row>
    <row r="122" spans="1:9" ht="30">
      <c r="A122" s="76" t="s">
        <v>562</v>
      </c>
      <c r="B122" s="114" t="s">
        <v>479</v>
      </c>
      <c r="C122" s="114" t="s">
        <v>233</v>
      </c>
      <c r="D122" s="114" t="s">
        <v>225</v>
      </c>
      <c r="E122" s="114" t="s">
        <v>572</v>
      </c>
      <c r="F122" s="114" t="s">
        <v>561</v>
      </c>
      <c r="G122" s="259">
        <v>82778.8</v>
      </c>
      <c r="H122" s="259">
        <v>82816.3</v>
      </c>
      <c r="I122" s="259">
        <v>82847.5</v>
      </c>
    </row>
    <row r="123" spans="1:9" ht="30">
      <c r="A123" s="76" t="s">
        <v>573</v>
      </c>
      <c r="B123" s="114" t="s">
        <v>479</v>
      </c>
      <c r="C123" s="114" t="s">
        <v>233</v>
      </c>
      <c r="D123" s="114" t="s">
        <v>225</v>
      </c>
      <c r="E123" s="114" t="s">
        <v>574</v>
      </c>
      <c r="F123" s="114"/>
      <c r="G123" s="259">
        <f>G124</f>
        <v>4182.63</v>
      </c>
      <c r="H123" s="259">
        <f>H124</f>
        <v>4182.63</v>
      </c>
      <c r="I123" s="259">
        <f>I124</f>
        <v>4182.63</v>
      </c>
    </row>
    <row r="124" spans="1:9" ht="45">
      <c r="A124" s="214" t="s">
        <v>584</v>
      </c>
      <c r="B124" s="114" t="s">
        <v>479</v>
      </c>
      <c r="C124" s="114" t="s">
        <v>233</v>
      </c>
      <c r="D124" s="114" t="s">
        <v>225</v>
      </c>
      <c r="E124" s="114" t="s">
        <v>574</v>
      </c>
      <c r="F124" s="114" t="s">
        <v>73</v>
      </c>
      <c r="G124" s="259">
        <v>4182.63</v>
      </c>
      <c r="H124" s="259">
        <v>4182.63</v>
      </c>
      <c r="I124" s="259">
        <v>4182.63</v>
      </c>
    </row>
    <row r="125" spans="1:9" ht="30">
      <c r="A125" s="76" t="s">
        <v>525</v>
      </c>
      <c r="B125" s="114" t="s">
        <v>479</v>
      </c>
      <c r="C125" s="114" t="s">
        <v>233</v>
      </c>
      <c r="D125" s="114" t="s">
        <v>225</v>
      </c>
      <c r="E125" s="114" t="s">
        <v>574</v>
      </c>
      <c r="F125" s="114"/>
      <c r="G125" s="300">
        <f>G126</f>
        <v>1586.37</v>
      </c>
      <c r="H125" s="300">
        <f>H126</f>
        <v>1586.37</v>
      </c>
      <c r="I125" s="300">
        <f>I126</f>
        <v>1586.37</v>
      </c>
    </row>
    <row r="126" spans="1:9" ht="30">
      <c r="A126" s="76" t="s">
        <v>562</v>
      </c>
      <c r="B126" s="114" t="s">
        <v>479</v>
      </c>
      <c r="C126" s="114" t="s">
        <v>233</v>
      </c>
      <c r="D126" s="114" t="s">
        <v>225</v>
      </c>
      <c r="E126" s="114" t="s">
        <v>574</v>
      </c>
      <c r="F126" s="114" t="s">
        <v>561</v>
      </c>
      <c r="G126" s="300">
        <v>1586.37</v>
      </c>
      <c r="H126" s="300">
        <v>1586.37</v>
      </c>
      <c r="I126" s="300">
        <v>1586.37</v>
      </c>
    </row>
    <row r="127" spans="1:9" s="98" customFormat="1" ht="60" hidden="1">
      <c r="A127" s="76" t="s">
        <v>1</v>
      </c>
      <c r="B127" s="115" t="s">
        <v>479</v>
      </c>
      <c r="C127" s="115" t="s">
        <v>233</v>
      </c>
      <c r="D127" s="115" t="s">
        <v>225</v>
      </c>
      <c r="E127" s="115" t="s">
        <v>564</v>
      </c>
      <c r="F127" s="115"/>
      <c r="G127" s="73">
        <f>G128</f>
        <v>0</v>
      </c>
      <c r="H127" s="73">
        <f>H128</f>
        <v>0</v>
      </c>
      <c r="I127" s="73">
        <f>I128</f>
        <v>0</v>
      </c>
    </row>
    <row r="128" spans="1:7" s="98" customFormat="1" ht="45" hidden="1">
      <c r="A128" s="214" t="s">
        <v>584</v>
      </c>
      <c r="B128" s="115" t="s">
        <v>479</v>
      </c>
      <c r="C128" s="115" t="s">
        <v>233</v>
      </c>
      <c r="D128" s="115" t="s">
        <v>225</v>
      </c>
      <c r="E128" s="115" t="s">
        <v>564</v>
      </c>
      <c r="F128" s="115" t="s">
        <v>73</v>
      </c>
      <c r="G128" s="254"/>
    </row>
    <row r="129" spans="1:7" s="98" customFormat="1" ht="60" hidden="1">
      <c r="A129" s="76" t="s">
        <v>1</v>
      </c>
      <c r="B129" s="115" t="s">
        <v>479</v>
      </c>
      <c r="C129" s="115" t="s">
        <v>233</v>
      </c>
      <c r="D129" s="115" t="s">
        <v>225</v>
      </c>
      <c r="E129" s="115" t="s">
        <v>564</v>
      </c>
      <c r="F129" s="115"/>
      <c r="G129" s="254">
        <f>G130</f>
        <v>0</v>
      </c>
    </row>
    <row r="130" spans="1:7" s="98" customFormat="1" ht="30" hidden="1">
      <c r="A130" s="214" t="s">
        <v>275</v>
      </c>
      <c r="B130" s="115" t="s">
        <v>479</v>
      </c>
      <c r="C130" s="115" t="s">
        <v>233</v>
      </c>
      <c r="D130" s="115" t="s">
        <v>225</v>
      </c>
      <c r="E130" s="115" t="s">
        <v>564</v>
      </c>
      <c r="F130" s="115" t="s">
        <v>561</v>
      </c>
      <c r="G130" s="254"/>
    </row>
    <row r="131" spans="1:9" ht="51.75" customHeight="1">
      <c r="A131" s="76" t="s">
        <v>604</v>
      </c>
      <c r="B131" s="116" t="s">
        <v>479</v>
      </c>
      <c r="C131" s="116" t="s">
        <v>233</v>
      </c>
      <c r="D131" s="116" t="s">
        <v>225</v>
      </c>
      <c r="E131" s="117" t="s">
        <v>605</v>
      </c>
      <c r="F131" s="116"/>
      <c r="G131" s="73">
        <f>G132</f>
        <v>2522.01</v>
      </c>
      <c r="H131" s="73">
        <f>H132</f>
        <v>666.74</v>
      </c>
      <c r="I131" s="73">
        <f>I132</f>
        <v>666.74</v>
      </c>
    </row>
    <row r="132" spans="1:9" ht="30.75" customHeight="1">
      <c r="A132" s="76" t="s">
        <v>628</v>
      </c>
      <c r="B132" s="116" t="s">
        <v>479</v>
      </c>
      <c r="C132" s="116" t="s">
        <v>233</v>
      </c>
      <c r="D132" s="116" t="s">
        <v>225</v>
      </c>
      <c r="E132" s="117" t="s">
        <v>605</v>
      </c>
      <c r="F132" s="116" t="s">
        <v>73</v>
      </c>
      <c r="G132" s="254">
        <v>2522.01</v>
      </c>
      <c r="H132" s="254">
        <v>666.74</v>
      </c>
      <c r="I132" s="254">
        <v>666.74</v>
      </c>
    </row>
    <row r="133" spans="1:9" ht="51.75" customHeight="1">
      <c r="A133" s="76" t="s">
        <v>604</v>
      </c>
      <c r="B133" s="116" t="s">
        <v>479</v>
      </c>
      <c r="C133" s="116" t="s">
        <v>233</v>
      </c>
      <c r="D133" s="116" t="s">
        <v>225</v>
      </c>
      <c r="E133" s="117" t="s">
        <v>605</v>
      </c>
      <c r="F133" s="116"/>
      <c r="G133" s="73">
        <f>G134</f>
        <v>751.078</v>
      </c>
      <c r="H133" s="73">
        <f>H134</f>
        <v>198.565</v>
      </c>
      <c r="I133" s="73">
        <f>I134</f>
        <v>198.565</v>
      </c>
    </row>
    <row r="134" spans="1:9" ht="30.75" customHeight="1">
      <c r="A134" s="76" t="s">
        <v>628</v>
      </c>
      <c r="B134" s="116" t="s">
        <v>479</v>
      </c>
      <c r="C134" s="116" t="s">
        <v>233</v>
      </c>
      <c r="D134" s="116" t="s">
        <v>225</v>
      </c>
      <c r="E134" s="117" t="s">
        <v>605</v>
      </c>
      <c r="F134" s="116" t="s">
        <v>113</v>
      </c>
      <c r="G134" s="254">
        <v>751.078</v>
      </c>
      <c r="H134" s="254">
        <v>198.565</v>
      </c>
      <c r="I134" s="254">
        <v>198.565</v>
      </c>
    </row>
    <row r="135" spans="1:9" s="98" customFormat="1" ht="38.25" customHeight="1">
      <c r="A135" s="76" t="s">
        <v>525</v>
      </c>
      <c r="B135" s="72" t="s">
        <v>621</v>
      </c>
      <c r="C135" s="72" t="s">
        <v>233</v>
      </c>
      <c r="D135" s="72" t="s">
        <v>225</v>
      </c>
      <c r="E135" s="72" t="s">
        <v>429</v>
      </c>
      <c r="F135" s="99"/>
      <c r="G135" s="73">
        <f>G136+G138+G137</f>
        <v>15739.560000000001</v>
      </c>
      <c r="H135" s="73">
        <f>H136+H138+H137</f>
        <v>17967.370000000003</v>
      </c>
      <c r="I135" s="73">
        <f>I136+I138+I137</f>
        <v>19667.33</v>
      </c>
    </row>
    <row r="136" spans="1:9" ht="36" customHeight="1">
      <c r="A136" s="76" t="s">
        <v>228</v>
      </c>
      <c r="B136" s="72" t="s">
        <v>621</v>
      </c>
      <c r="C136" s="72" t="s">
        <v>233</v>
      </c>
      <c r="D136" s="72" t="s">
        <v>225</v>
      </c>
      <c r="E136" s="72" t="s">
        <v>429</v>
      </c>
      <c r="F136" s="72" t="s">
        <v>72</v>
      </c>
      <c r="G136" s="254">
        <v>9413.37</v>
      </c>
      <c r="H136" s="254">
        <v>11813.37</v>
      </c>
      <c r="I136" s="254">
        <f>9413.37+5124.95-1024.99</f>
        <v>13513.33</v>
      </c>
    </row>
    <row r="137" spans="1:9" ht="36" customHeight="1">
      <c r="A137" s="76" t="s">
        <v>275</v>
      </c>
      <c r="B137" s="72" t="s">
        <v>479</v>
      </c>
      <c r="C137" s="72" t="s">
        <v>233</v>
      </c>
      <c r="D137" s="72" t="s">
        <v>225</v>
      </c>
      <c r="E137" s="72" t="s">
        <v>429</v>
      </c>
      <c r="F137" s="72" t="s">
        <v>561</v>
      </c>
      <c r="G137" s="248">
        <v>6326.19</v>
      </c>
      <c r="H137" s="248">
        <v>6154</v>
      </c>
      <c r="I137" s="248">
        <v>6154</v>
      </c>
    </row>
    <row r="138" spans="1:7" ht="53.25" customHeight="1" hidden="1">
      <c r="A138" s="214" t="s">
        <v>584</v>
      </c>
      <c r="B138" s="72" t="s">
        <v>621</v>
      </c>
      <c r="C138" s="72" t="s">
        <v>233</v>
      </c>
      <c r="D138" s="72" t="s">
        <v>225</v>
      </c>
      <c r="E138" s="72" t="s">
        <v>429</v>
      </c>
      <c r="F138" s="72" t="s">
        <v>73</v>
      </c>
      <c r="G138" s="254"/>
    </row>
    <row r="139" spans="1:9" s="107" customFormat="1" ht="58.5" customHeight="1">
      <c r="A139" s="91" t="s">
        <v>901</v>
      </c>
      <c r="B139" s="116" t="s">
        <v>479</v>
      </c>
      <c r="C139" s="116" t="s">
        <v>233</v>
      </c>
      <c r="D139" s="116" t="s">
        <v>225</v>
      </c>
      <c r="E139" s="117" t="s">
        <v>900</v>
      </c>
      <c r="F139" s="116"/>
      <c r="G139" s="464">
        <f>G140</f>
        <v>16982.3</v>
      </c>
      <c r="H139" s="464">
        <f>H140</f>
        <v>0</v>
      </c>
      <c r="I139" s="464">
        <f>I140</f>
        <v>0</v>
      </c>
    </row>
    <row r="140" spans="1:9" s="107" customFormat="1" ht="48" customHeight="1">
      <c r="A140" s="91" t="s">
        <v>584</v>
      </c>
      <c r="B140" s="116" t="s">
        <v>479</v>
      </c>
      <c r="C140" s="116" t="s">
        <v>233</v>
      </c>
      <c r="D140" s="116" t="s">
        <v>225</v>
      </c>
      <c r="E140" s="117" t="s">
        <v>900</v>
      </c>
      <c r="F140" s="116" t="s">
        <v>73</v>
      </c>
      <c r="G140" s="464">
        <v>16982.3</v>
      </c>
      <c r="H140" s="464"/>
      <c r="I140" s="464"/>
    </row>
    <row r="141" spans="1:9" s="38" customFormat="1" ht="28.5" customHeight="1">
      <c r="A141" s="75" t="s">
        <v>575</v>
      </c>
      <c r="B141" s="113" t="s">
        <v>479</v>
      </c>
      <c r="C141" s="113" t="s">
        <v>233</v>
      </c>
      <c r="D141" s="113" t="s">
        <v>233</v>
      </c>
      <c r="E141" s="113"/>
      <c r="F141" s="113"/>
      <c r="G141" s="71">
        <f>G142+G144+G147+G148+G149+G150+G152+G155</f>
        <v>2685.7</v>
      </c>
      <c r="H141" s="71">
        <f>H142+H144+H147+H148+H149+H150+H152+H155</f>
        <v>2122.8</v>
      </c>
      <c r="I141" s="71">
        <f>I142+I144+I147+I148+I149+I150+I152+I155</f>
        <v>1868.6000000000001</v>
      </c>
    </row>
    <row r="142" spans="1:7" ht="45" hidden="1">
      <c r="A142" s="76" t="s">
        <v>578</v>
      </c>
      <c r="B142" s="114" t="s">
        <v>479</v>
      </c>
      <c r="C142" s="114" t="s">
        <v>233</v>
      </c>
      <c r="D142" s="114" t="s">
        <v>233</v>
      </c>
      <c r="E142" s="115" t="s">
        <v>580</v>
      </c>
      <c r="F142" s="114"/>
      <c r="G142" s="73">
        <f>G143</f>
        <v>0</v>
      </c>
    </row>
    <row r="143" spans="1:7" ht="45" hidden="1">
      <c r="A143" s="214" t="s">
        <v>584</v>
      </c>
      <c r="B143" s="114" t="s">
        <v>479</v>
      </c>
      <c r="C143" s="114" t="s">
        <v>233</v>
      </c>
      <c r="D143" s="114" t="s">
        <v>233</v>
      </c>
      <c r="E143" s="115" t="s">
        <v>580</v>
      </c>
      <c r="F143" s="114" t="s">
        <v>73</v>
      </c>
      <c r="G143" s="253"/>
    </row>
    <row r="144" spans="1:7" ht="30" hidden="1">
      <c r="A144" s="76" t="s">
        <v>525</v>
      </c>
      <c r="B144" s="114" t="s">
        <v>479</v>
      </c>
      <c r="C144" s="114" t="s">
        <v>233</v>
      </c>
      <c r="D144" s="114" t="s">
        <v>233</v>
      </c>
      <c r="E144" s="115" t="s">
        <v>580</v>
      </c>
      <c r="F144" s="114"/>
      <c r="G144" s="73">
        <f>G145</f>
        <v>0</v>
      </c>
    </row>
    <row r="145" spans="1:7" ht="30" hidden="1">
      <c r="A145" s="76" t="s">
        <v>562</v>
      </c>
      <c r="B145" s="114" t="s">
        <v>479</v>
      </c>
      <c r="C145" s="114" t="s">
        <v>233</v>
      </c>
      <c r="D145" s="114" t="s">
        <v>233</v>
      </c>
      <c r="E145" s="115" t="s">
        <v>580</v>
      </c>
      <c r="F145" s="114" t="s">
        <v>561</v>
      </c>
      <c r="G145" s="253"/>
    </row>
    <row r="146" spans="1:9" ht="45">
      <c r="A146" s="91" t="s">
        <v>506</v>
      </c>
      <c r="B146" s="114" t="s">
        <v>479</v>
      </c>
      <c r="C146" s="114" t="s">
        <v>233</v>
      </c>
      <c r="D146" s="114" t="s">
        <v>233</v>
      </c>
      <c r="E146" s="115" t="s">
        <v>507</v>
      </c>
      <c r="F146" s="114"/>
      <c r="G146" s="74">
        <f>G147+G148+G149</f>
        <v>2585.7</v>
      </c>
      <c r="H146" s="74">
        <f>H147+H148+H149</f>
        <v>1877.8</v>
      </c>
      <c r="I146" s="74">
        <f>I147+I148+I149</f>
        <v>1818.6000000000001</v>
      </c>
    </row>
    <row r="147" spans="1:9" ht="45">
      <c r="A147" s="91" t="s">
        <v>584</v>
      </c>
      <c r="B147" s="114" t="s">
        <v>479</v>
      </c>
      <c r="C147" s="114" t="s">
        <v>233</v>
      </c>
      <c r="D147" s="114" t="s">
        <v>233</v>
      </c>
      <c r="E147" s="115" t="s">
        <v>507</v>
      </c>
      <c r="F147" s="114" t="s">
        <v>73</v>
      </c>
      <c r="G147" s="74">
        <v>1495.5</v>
      </c>
      <c r="H147" s="74">
        <v>990.29</v>
      </c>
      <c r="I147" s="74">
        <v>901.11</v>
      </c>
    </row>
    <row r="148" spans="1:9" ht="54.75" customHeight="1">
      <c r="A148" s="91" t="s">
        <v>562</v>
      </c>
      <c r="B148" s="114" t="s">
        <v>479</v>
      </c>
      <c r="C148" s="114" t="s">
        <v>233</v>
      </c>
      <c r="D148" s="114" t="s">
        <v>233</v>
      </c>
      <c r="E148" s="115" t="s">
        <v>507</v>
      </c>
      <c r="F148" s="114" t="s">
        <v>561</v>
      </c>
      <c r="G148" s="74">
        <v>992.74</v>
      </c>
      <c r="H148" s="74">
        <v>816.83</v>
      </c>
      <c r="I148" s="74">
        <v>817.81</v>
      </c>
    </row>
    <row r="149" spans="1:9" ht="15" customHeight="1">
      <c r="A149" s="83" t="s">
        <v>772</v>
      </c>
      <c r="B149" s="114" t="s">
        <v>479</v>
      </c>
      <c r="C149" s="114" t="s">
        <v>233</v>
      </c>
      <c r="D149" s="114" t="s">
        <v>233</v>
      </c>
      <c r="E149" s="115" t="s">
        <v>507</v>
      </c>
      <c r="F149" s="72" t="s">
        <v>71</v>
      </c>
      <c r="G149" s="242">
        <v>97.46</v>
      </c>
      <c r="H149" s="242">
        <v>70.68</v>
      </c>
      <c r="I149" s="242">
        <v>99.68</v>
      </c>
    </row>
    <row r="150" spans="1:7" ht="42.75" customHeight="1" hidden="1">
      <c r="A150" s="76" t="s">
        <v>513</v>
      </c>
      <c r="B150" s="102">
        <v>301</v>
      </c>
      <c r="C150" s="72" t="s">
        <v>233</v>
      </c>
      <c r="D150" s="72" t="s">
        <v>233</v>
      </c>
      <c r="E150" s="72" t="s">
        <v>618</v>
      </c>
      <c r="F150" s="72"/>
      <c r="G150" s="73">
        <f>G151</f>
        <v>0</v>
      </c>
    </row>
    <row r="151" spans="1:7" ht="26.25" customHeight="1" hidden="1">
      <c r="A151" s="76" t="s">
        <v>772</v>
      </c>
      <c r="B151" s="102">
        <v>301</v>
      </c>
      <c r="C151" s="72" t="s">
        <v>233</v>
      </c>
      <c r="D151" s="72" t="s">
        <v>233</v>
      </c>
      <c r="E151" s="72" t="s">
        <v>618</v>
      </c>
      <c r="F151" s="72">
        <v>900</v>
      </c>
      <c r="G151" s="432"/>
    </row>
    <row r="152" spans="1:9" ht="15" outlineLevel="2">
      <c r="A152" s="76" t="s">
        <v>485</v>
      </c>
      <c r="B152" s="102">
        <v>301</v>
      </c>
      <c r="C152" s="72" t="s">
        <v>233</v>
      </c>
      <c r="D152" s="72" t="s">
        <v>233</v>
      </c>
      <c r="E152" s="72"/>
      <c r="F152" s="72"/>
      <c r="G152" s="73">
        <f aca="true" t="shared" si="7" ref="G152:I153">G153</f>
        <v>50</v>
      </c>
      <c r="H152" s="73">
        <f t="shared" si="7"/>
        <v>195</v>
      </c>
      <c r="I152" s="73">
        <f t="shared" si="7"/>
        <v>0</v>
      </c>
    </row>
    <row r="153" spans="1:9" ht="30" outlineLevel="2">
      <c r="A153" s="76" t="s">
        <v>513</v>
      </c>
      <c r="B153" s="102">
        <v>301</v>
      </c>
      <c r="C153" s="72" t="s">
        <v>233</v>
      </c>
      <c r="D153" s="72" t="s">
        <v>233</v>
      </c>
      <c r="E153" s="72" t="s">
        <v>618</v>
      </c>
      <c r="F153" s="72"/>
      <c r="G153" s="73">
        <f t="shared" si="7"/>
        <v>50</v>
      </c>
      <c r="H153" s="73">
        <f t="shared" si="7"/>
        <v>195</v>
      </c>
      <c r="I153" s="73">
        <f t="shared" si="7"/>
        <v>0</v>
      </c>
    </row>
    <row r="154" spans="1:9" ht="15" outlineLevel="2">
      <c r="A154" s="83" t="s">
        <v>772</v>
      </c>
      <c r="B154" s="102">
        <v>301</v>
      </c>
      <c r="C154" s="72" t="s">
        <v>233</v>
      </c>
      <c r="D154" s="72" t="s">
        <v>233</v>
      </c>
      <c r="E154" s="72" t="s">
        <v>618</v>
      </c>
      <c r="F154" s="72">
        <v>900</v>
      </c>
      <c r="G154" s="248">
        <v>50</v>
      </c>
      <c r="H154" s="248">
        <v>195</v>
      </c>
      <c r="I154" s="248">
        <v>0</v>
      </c>
    </row>
    <row r="155" spans="1:9" ht="60" outlineLevel="2">
      <c r="A155" s="83" t="s">
        <v>883</v>
      </c>
      <c r="B155" s="114" t="s">
        <v>479</v>
      </c>
      <c r="C155" s="114" t="s">
        <v>233</v>
      </c>
      <c r="D155" s="114" t="s">
        <v>233</v>
      </c>
      <c r="E155" s="72" t="s">
        <v>885</v>
      </c>
      <c r="F155" s="72"/>
      <c r="G155" s="248">
        <f>G156</f>
        <v>50</v>
      </c>
      <c r="H155" s="248">
        <f>H156</f>
        <v>50</v>
      </c>
      <c r="I155" s="248">
        <f>I156</f>
        <v>50</v>
      </c>
    </row>
    <row r="156" spans="1:9" ht="15" outlineLevel="2">
      <c r="A156" s="83" t="s">
        <v>772</v>
      </c>
      <c r="B156" s="114" t="s">
        <v>479</v>
      </c>
      <c r="C156" s="114" t="s">
        <v>233</v>
      </c>
      <c r="D156" s="114" t="s">
        <v>233</v>
      </c>
      <c r="E156" s="72" t="s">
        <v>885</v>
      </c>
      <c r="F156" s="72" t="s">
        <v>886</v>
      </c>
      <c r="G156" s="248">
        <v>50</v>
      </c>
      <c r="H156" s="248">
        <v>50</v>
      </c>
      <c r="I156" s="248">
        <v>50</v>
      </c>
    </row>
    <row r="157" spans="1:9" s="38" customFormat="1" ht="22.5" customHeight="1">
      <c r="A157" s="76" t="s">
        <v>576</v>
      </c>
      <c r="B157" s="114" t="s">
        <v>479</v>
      </c>
      <c r="C157" s="114" t="s">
        <v>233</v>
      </c>
      <c r="D157" s="114" t="s">
        <v>229</v>
      </c>
      <c r="E157" s="115"/>
      <c r="F157" s="114"/>
      <c r="G157" s="73">
        <f>G158+G160+G166+G170+G172+G178+G168+G174+G176+G165+G182+G180</f>
        <v>9220.900000000001</v>
      </c>
      <c r="H157" s="73">
        <f>H158+H160+H166+H170+H172+H178+H168+H174+H176+H165+H182+H180</f>
        <v>755.1</v>
      </c>
      <c r="I157" s="73">
        <f>I158+I160+I166+I170+I172+I178+I168+I174+I176+I165+I182+I180</f>
        <v>655.1</v>
      </c>
    </row>
    <row r="158" spans="1:9" ht="51.75" customHeight="1" hidden="1">
      <c r="A158" s="76"/>
      <c r="B158" s="116"/>
      <c r="C158" s="116"/>
      <c r="D158" s="116"/>
      <c r="E158" s="117"/>
      <c r="F158" s="116"/>
      <c r="G158" s="253"/>
      <c r="H158" s="253"/>
      <c r="I158" s="253"/>
    </row>
    <row r="159" spans="1:9" ht="30.75" customHeight="1" hidden="1">
      <c r="A159" s="76"/>
      <c r="B159" s="116"/>
      <c r="C159" s="116"/>
      <c r="D159" s="116"/>
      <c r="E159" s="117"/>
      <c r="F159" s="116"/>
      <c r="G159" s="253"/>
      <c r="H159" s="253"/>
      <c r="I159" s="253"/>
    </row>
    <row r="160" spans="1:9" ht="35.25" customHeight="1" hidden="1">
      <c r="A160" s="76" t="s">
        <v>512</v>
      </c>
      <c r="B160" s="102">
        <v>301</v>
      </c>
      <c r="C160" s="72" t="s">
        <v>233</v>
      </c>
      <c r="D160" s="72" t="s">
        <v>229</v>
      </c>
      <c r="E160" s="72" t="s">
        <v>428</v>
      </c>
      <c r="F160" s="72"/>
      <c r="G160" s="73">
        <f>G161+G162+G163</f>
        <v>0</v>
      </c>
      <c r="H160" s="253"/>
      <c r="I160" s="253"/>
    </row>
    <row r="161" spans="1:9" ht="30.75" customHeight="1" hidden="1">
      <c r="A161" s="76" t="s">
        <v>772</v>
      </c>
      <c r="B161" s="102">
        <v>301</v>
      </c>
      <c r="C161" s="72" t="s">
        <v>233</v>
      </c>
      <c r="D161" s="72" t="s">
        <v>229</v>
      </c>
      <c r="E161" s="72" t="s">
        <v>428</v>
      </c>
      <c r="F161" s="72">
        <v>900</v>
      </c>
      <c r="G161" s="253"/>
      <c r="H161" s="253"/>
      <c r="I161" s="253"/>
    </row>
    <row r="162" spans="1:9" ht="60.75" customHeight="1" hidden="1">
      <c r="A162" s="102" t="s">
        <v>584</v>
      </c>
      <c r="B162" s="114" t="s">
        <v>479</v>
      </c>
      <c r="C162" s="114" t="s">
        <v>233</v>
      </c>
      <c r="D162" s="114" t="s">
        <v>229</v>
      </c>
      <c r="E162" s="115" t="s">
        <v>428</v>
      </c>
      <c r="F162" s="114" t="s">
        <v>73</v>
      </c>
      <c r="G162" s="242"/>
      <c r="H162" s="253"/>
      <c r="I162" s="253"/>
    </row>
    <row r="163" spans="1:9" ht="37.5" customHeight="1" hidden="1">
      <c r="A163" s="76" t="s">
        <v>562</v>
      </c>
      <c r="B163" s="114" t="s">
        <v>479</v>
      </c>
      <c r="C163" s="114" t="s">
        <v>233</v>
      </c>
      <c r="D163" s="114" t="s">
        <v>229</v>
      </c>
      <c r="E163" s="115" t="s">
        <v>428</v>
      </c>
      <c r="F163" s="72" t="s">
        <v>561</v>
      </c>
      <c r="G163" s="253"/>
      <c r="H163" s="253"/>
      <c r="I163" s="253"/>
    </row>
    <row r="164" spans="1:9" ht="15" outlineLevel="2">
      <c r="A164" s="83" t="s">
        <v>486</v>
      </c>
      <c r="B164" s="102">
        <v>301</v>
      </c>
      <c r="C164" s="114" t="s">
        <v>233</v>
      </c>
      <c r="D164" s="114" t="s">
        <v>229</v>
      </c>
      <c r="E164" s="72"/>
      <c r="F164" s="72"/>
      <c r="G164" s="248">
        <f>G165</f>
        <v>1635</v>
      </c>
      <c r="H164" s="248">
        <v>0</v>
      </c>
      <c r="I164" s="248">
        <v>0</v>
      </c>
    </row>
    <row r="165" spans="1:9" ht="45" outlineLevel="2">
      <c r="A165" s="83" t="s">
        <v>578</v>
      </c>
      <c r="B165" s="102">
        <v>301</v>
      </c>
      <c r="C165" s="114" t="s">
        <v>233</v>
      </c>
      <c r="D165" s="114" t="s">
        <v>229</v>
      </c>
      <c r="E165" s="72" t="s">
        <v>580</v>
      </c>
      <c r="F165" s="72" t="s">
        <v>71</v>
      </c>
      <c r="G165" s="248">
        <v>1635</v>
      </c>
      <c r="H165" s="248">
        <v>0</v>
      </c>
      <c r="I165" s="248">
        <v>0</v>
      </c>
    </row>
    <row r="166" spans="1:9" ht="43.5" customHeight="1">
      <c r="A166" s="76" t="s">
        <v>577</v>
      </c>
      <c r="B166" s="114" t="s">
        <v>479</v>
      </c>
      <c r="C166" s="114" t="s">
        <v>233</v>
      </c>
      <c r="D166" s="114" t="s">
        <v>229</v>
      </c>
      <c r="E166" s="115" t="s">
        <v>581</v>
      </c>
      <c r="F166" s="72"/>
      <c r="G166" s="73">
        <f>G167</f>
        <v>540.1</v>
      </c>
      <c r="H166" s="253">
        <f>H167</f>
        <v>540.1</v>
      </c>
      <c r="I166" s="253">
        <f>I167</f>
        <v>540.1</v>
      </c>
    </row>
    <row r="167" spans="1:9" ht="54" customHeight="1">
      <c r="A167" s="214" t="s">
        <v>584</v>
      </c>
      <c r="B167" s="114" t="s">
        <v>479</v>
      </c>
      <c r="C167" s="114" t="s">
        <v>233</v>
      </c>
      <c r="D167" s="114" t="s">
        <v>229</v>
      </c>
      <c r="E167" s="115" t="s">
        <v>581</v>
      </c>
      <c r="F167" s="114" t="s">
        <v>73</v>
      </c>
      <c r="G167" s="253">
        <v>540.1</v>
      </c>
      <c r="H167" s="253">
        <v>540.1</v>
      </c>
      <c r="I167" s="253">
        <v>540.1</v>
      </c>
    </row>
    <row r="168" spans="1:9" ht="33" customHeight="1">
      <c r="A168" s="76" t="s">
        <v>525</v>
      </c>
      <c r="B168" s="114" t="s">
        <v>479</v>
      </c>
      <c r="C168" s="114" t="s">
        <v>233</v>
      </c>
      <c r="D168" s="114" t="s">
        <v>229</v>
      </c>
      <c r="E168" s="115" t="s">
        <v>581</v>
      </c>
      <c r="F168" s="114"/>
      <c r="G168" s="73">
        <f>G169</f>
        <v>1164.7</v>
      </c>
      <c r="H168" s="253">
        <f>H169</f>
        <v>215</v>
      </c>
      <c r="I168" s="253">
        <f>I169</f>
        <v>115</v>
      </c>
    </row>
    <row r="169" spans="1:9" ht="33" customHeight="1">
      <c r="A169" s="76" t="s">
        <v>562</v>
      </c>
      <c r="B169" s="114" t="s">
        <v>479</v>
      </c>
      <c r="C169" s="114" t="s">
        <v>233</v>
      </c>
      <c r="D169" s="114" t="s">
        <v>229</v>
      </c>
      <c r="E169" s="115" t="s">
        <v>581</v>
      </c>
      <c r="F169" s="114" t="s">
        <v>561</v>
      </c>
      <c r="G169" s="253">
        <v>1164.7</v>
      </c>
      <c r="H169" s="253">
        <v>215</v>
      </c>
      <c r="I169" s="253">
        <v>115</v>
      </c>
    </row>
    <row r="170" spans="1:9" ht="60">
      <c r="A170" s="76" t="s">
        <v>579</v>
      </c>
      <c r="B170" s="114" t="s">
        <v>479</v>
      </c>
      <c r="C170" s="114" t="s">
        <v>233</v>
      </c>
      <c r="D170" s="114" t="s">
        <v>229</v>
      </c>
      <c r="E170" s="115" t="s">
        <v>582</v>
      </c>
      <c r="F170" s="114"/>
      <c r="G170" s="253">
        <f>G171</f>
        <v>5671.1</v>
      </c>
      <c r="H170" s="253"/>
      <c r="I170" s="253"/>
    </row>
    <row r="171" spans="1:9" ht="15">
      <c r="A171" s="76" t="s">
        <v>526</v>
      </c>
      <c r="B171" s="114" t="s">
        <v>479</v>
      </c>
      <c r="C171" s="114" t="s">
        <v>233</v>
      </c>
      <c r="D171" s="114" t="s">
        <v>229</v>
      </c>
      <c r="E171" s="115" t="s">
        <v>582</v>
      </c>
      <c r="F171" s="114" t="s">
        <v>527</v>
      </c>
      <c r="G171" s="253">
        <v>5671.1</v>
      </c>
      <c r="H171" s="253"/>
      <c r="I171" s="253"/>
    </row>
    <row r="172" spans="1:7" ht="60" hidden="1">
      <c r="A172" s="76" t="s">
        <v>630</v>
      </c>
      <c r="B172" s="114" t="s">
        <v>479</v>
      </c>
      <c r="C172" s="114" t="s">
        <v>233</v>
      </c>
      <c r="D172" s="114" t="s">
        <v>229</v>
      </c>
      <c r="E172" s="115" t="s">
        <v>631</v>
      </c>
      <c r="F172" s="114"/>
      <c r="G172" s="433">
        <f>G173</f>
        <v>0</v>
      </c>
    </row>
    <row r="173" spans="1:7" ht="45" hidden="1">
      <c r="A173" s="214" t="s">
        <v>584</v>
      </c>
      <c r="B173" s="114" t="s">
        <v>479</v>
      </c>
      <c r="C173" s="114" t="s">
        <v>233</v>
      </c>
      <c r="D173" s="114" t="s">
        <v>229</v>
      </c>
      <c r="E173" s="115" t="s">
        <v>631</v>
      </c>
      <c r="F173" s="114" t="s">
        <v>73</v>
      </c>
      <c r="G173" s="253"/>
    </row>
    <row r="174" spans="1:7" ht="30" hidden="1">
      <c r="A174" s="76" t="s">
        <v>525</v>
      </c>
      <c r="B174" s="114" t="s">
        <v>479</v>
      </c>
      <c r="C174" s="114" t="s">
        <v>233</v>
      </c>
      <c r="D174" s="114" t="s">
        <v>229</v>
      </c>
      <c r="E174" s="115" t="s">
        <v>631</v>
      </c>
      <c r="F174" s="114"/>
      <c r="G174" s="73">
        <f>G175</f>
        <v>0</v>
      </c>
    </row>
    <row r="175" spans="1:7" ht="30" hidden="1">
      <c r="A175" s="76" t="s">
        <v>562</v>
      </c>
      <c r="B175" s="114" t="s">
        <v>479</v>
      </c>
      <c r="C175" s="114" t="s">
        <v>233</v>
      </c>
      <c r="D175" s="114" t="s">
        <v>229</v>
      </c>
      <c r="E175" s="115" t="s">
        <v>631</v>
      </c>
      <c r="F175" s="114" t="s">
        <v>561</v>
      </c>
      <c r="G175" s="253"/>
    </row>
    <row r="176" spans="1:7" s="98" customFormat="1" ht="15" hidden="1">
      <c r="A176" s="76" t="s">
        <v>455</v>
      </c>
      <c r="B176" s="115" t="s">
        <v>479</v>
      </c>
      <c r="C176" s="115" t="s">
        <v>233</v>
      </c>
      <c r="D176" s="115" t="s">
        <v>229</v>
      </c>
      <c r="E176" s="115" t="s">
        <v>454</v>
      </c>
      <c r="F176" s="115"/>
      <c r="G176" s="73">
        <f>G177</f>
        <v>0</v>
      </c>
    </row>
    <row r="177" spans="1:7" s="98" customFormat="1" ht="45" hidden="1">
      <c r="A177" s="214" t="s">
        <v>584</v>
      </c>
      <c r="B177" s="115" t="s">
        <v>479</v>
      </c>
      <c r="C177" s="115" t="s">
        <v>233</v>
      </c>
      <c r="D177" s="115" t="s">
        <v>229</v>
      </c>
      <c r="E177" s="115" t="s">
        <v>454</v>
      </c>
      <c r="F177" s="115" t="s">
        <v>73</v>
      </c>
      <c r="G177" s="254"/>
    </row>
    <row r="178" spans="1:7" ht="16.5" customHeight="1" hidden="1" outlineLevel="2">
      <c r="A178" s="76" t="s">
        <v>455</v>
      </c>
      <c r="B178" s="102">
        <v>301</v>
      </c>
      <c r="C178" s="72" t="s">
        <v>233</v>
      </c>
      <c r="D178" s="72" t="s">
        <v>229</v>
      </c>
      <c r="E178" s="72" t="s">
        <v>454</v>
      </c>
      <c r="F178" s="72"/>
      <c r="G178" s="73">
        <f>G179</f>
        <v>0</v>
      </c>
    </row>
    <row r="179" spans="1:7" ht="24" customHeight="1" hidden="1" outlineLevel="2">
      <c r="A179" s="76" t="s">
        <v>772</v>
      </c>
      <c r="B179" s="102">
        <v>301</v>
      </c>
      <c r="C179" s="72" t="s">
        <v>233</v>
      </c>
      <c r="D179" s="72" t="s">
        <v>229</v>
      </c>
      <c r="E179" s="72" t="s">
        <v>454</v>
      </c>
      <c r="F179" s="72">
        <v>900</v>
      </c>
      <c r="G179" s="253"/>
    </row>
    <row r="180" spans="1:9" ht="45" hidden="1" outlineLevel="2">
      <c r="A180" s="83" t="s">
        <v>902</v>
      </c>
      <c r="B180" s="102" t="s">
        <v>443</v>
      </c>
      <c r="C180" s="114" t="s">
        <v>233</v>
      </c>
      <c r="D180" s="114" t="s">
        <v>229</v>
      </c>
      <c r="E180" s="72" t="s">
        <v>903</v>
      </c>
      <c r="F180" s="72"/>
      <c r="G180" s="248">
        <v>0</v>
      </c>
      <c r="H180" s="248"/>
      <c r="I180" s="248"/>
    </row>
    <row r="181" spans="1:9" ht="15" hidden="1" outlineLevel="2">
      <c r="A181" s="83" t="s">
        <v>772</v>
      </c>
      <c r="B181" s="102" t="s">
        <v>443</v>
      </c>
      <c r="C181" s="114" t="s">
        <v>233</v>
      </c>
      <c r="D181" s="114" t="s">
        <v>229</v>
      </c>
      <c r="E181" s="72" t="s">
        <v>903</v>
      </c>
      <c r="F181" s="72" t="s">
        <v>71</v>
      </c>
      <c r="G181" s="248">
        <v>0</v>
      </c>
      <c r="H181" s="248"/>
      <c r="I181" s="248"/>
    </row>
    <row r="182" spans="1:9" ht="15" outlineLevel="2">
      <c r="A182" s="83" t="s">
        <v>455</v>
      </c>
      <c r="B182" s="102" t="s">
        <v>443</v>
      </c>
      <c r="C182" s="114" t="s">
        <v>233</v>
      </c>
      <c r="D182" s="114" t="s">
        <v>229</v>
      </c>
      <c r="E182" s="72" t="s">
        <v>454</v>
      </c>
      <c r="F182" s="72"/>
      <c r="G182" s="248">
        <f>G183</f>
        <v>210</v>
      </c>
      <c r="H182" s="248"/>
      <c r="I182" s="248"/>
    </row>
    <row r="183" spans="1:9" ht="15" outlineLevel="2">
      <c r="A183" s="83" t="s">
        <v>772</v>
      </c>
      <c r="B183" s="102" t="s">
        <v>443</v>
      </c>
      <c r="C183" s="114" t="s">
        <v>233</v>
      </c>
      <c r="D183" s="114" t="s">
        <v>229</v>
      </c>
      <c r="E183" s="72" t="s">
        <v>894</v>
      </c>
      <c r="F183" s="72" t="s">
        <v>71</v>
      </c>
      <c r="G183" s="248">
        <v>210</v>
      </c>
      <c r="H183" s="248"/>
      <c r="I183" s="248"/>
    </row>
    <row r="184" spans="1:9" s="38" customFormat="1" ht="21.75" customHeight="1">
      <c r="A184" s="138" t="s">
        <v>219</v>
      </c>
      <c r="B184" s="140"/>
      <c r="C184" s="140"/>
      <c r="D184" s="140"/>
      <c r="E184" s="140"/>
      <c r="F184" s="140"/>
      <c r="G184" s="141">
        <f>G185+G210</f>
        <v>25294.37</v>
      </c>
      <c r="H184" s="141">
        <f>H185+H210</f>
        <v>25568.94</v>
      </c>
      <c r="I184" s="141">
        <f>I185+I210</f>
        <v>25792.42</v>
      </c>
    </row>
    <row r="185" spans="1:9" ht="25.5" customHeight="1">
      <c r="A185" s="83" t="s">
        <v>487</v>
      </c>
      <c r="B185" s="72" t="s">
        <v>621</v>
      </c>
      <c r="C185" s="72" t="s">
        <v>803</v>
      </c>
      <c r="D185" s="72" t="s">
        <v>230</v>
      </c>
      <c r="E185" s="72"/>
      <c r="F185" s="72"/>
      <c r="G185" s="73">
        <f>G190+G192+G197+G200+G202+G204+G186+G195+G194+G207+G209+G188</f>
        <v>21555.46</v>
      </c>
      <c r="H185" s="73">
        <f>H190+H192+H197+H200+H202+H204+H186+H195+H194</f>
        <v>21563.44</v>
      </c>
      <c r="I185" s="73">
        <f>I190+I192+I197+I200+I202+I204+I186+I195+I194</f>
        <v>22653.42</v>
      </c>
    </row>
    <row r="186" spans="1:9" ht="35.25" customHeight="1">
      <c r="A186" s="102" t="s">
        <v>107</v>
      </c>
      <c r="B186" s="72" t="s">
        <v>621</v>
      </c>
      <c r="C186" s="72" t="s">
        <v>803</v>
      </c>
      <c r="D186" s="72" t="s">
        <v>230</v>
      </c>
      <c r="E186" s="72" t="s">
        <v>106</v>
      </c>
      <c r="F186" s="72"/>
      <c r="G186" s="73">
        <f>G187</f>
        <v>233.1</v>
      </c>
      <c r="H186" s="73">
        <f>H187</f>
        <v>0</v>
      </c>
      <c r="I186" s="73">
        <f>I187</f>
        <v>0</v>
      </c>
    </row>
    <row r="187" spans="1:9" ht="41.25" customHeight="1">
      <c r="A187" s="102" t="s">
        <v>584</v>
      </c>
      <c r="B187" s="72" t="s">
        <v>621</v>
      </c>
      <c r="C187" s="72" t="s">
        <v>803</v>
      </c>
      <c r="D187" s="72" t="s">
        <v>230</v>
      </c>
      <c r="E187" s="72" t="s">
        <v>106</v>
      </c>
      <c r="F187" s="72" t="s">
        <v>73</v>
      </c>
      <c r="G187" s="242">
        <v>233.1</v>
      </c>
      <c r="H187" s="242">
        <f>прил_6!H111</f>
        <v>0</v>
      </c>
      <c r="I187" s="242">
        <f>прил_6!I111</f>
        <v>0</v>
      </c>
    </row>
    <row r="188" spans="1:9" ht="50.25" customHeight="1">
      <c r="A188" s="102" t="s">
        <v>565</v>
      </c>
      <c r="B188" s="72" t="s">
        <v>479</v>
      </c>
      <c r="C188" s="72" t="s">
        <v>803</v>
      </c>
      <c r="D188" s="72" t="s">
        <v>230</v>
      </c>
      <c r="E188" s="72" t="s">
        <v>566</v>
      </c>
      <c r="F188" s="72"/>
      <c r="G188" s="73">
        <f>G189</f>
        <v>121</v>
      </c>
      <c r="H188" s="248"/>
      <c r="I188" s="248"/>
    </row>
    <row r="189" spans="1:9" ht="50.25" customHeight="1">
      <c r="A189" s="102" t="s">
        <v>584</v>
      </c>
      <c r="B189" s="72" t="s">
        <v>479</v>
      </c>
      <c r="C189" s="72" t="s">
        <v>803</v>
      </c>
      <c r="D189" s="72" t="s">
        <v>230</v>
      </c>
      <c r="E189" s="72" t="s">
        <v>566</v>
      </c>
      <c r="F189" s="72" t="s">
        <v>73</v>
      </c>
      <c r="G189" s="73">
        <v>121</v>
      </c>
      <c r="H189" s="248"/>
      <c r="I189" s="248"/>
    </row>
    <row r="190" spans="1:9" ht="30">
      <c r="A190" s="76" t="s">
        <v>525</v>
      </c>
      <c r="B190" s="72" t="s">
        <v>621</v>
      </c>
      <c r="C190" s="72" t="s">
        <v>803</v>
      </c>
      <c r="D190" s="72" t="s">
        <v>230</v>
      </c>
      <c r="E190" s="72" t="s">
        <v>622</v>
      </c>
      <c r="F190" s="72"/>
      <c r="G190" s="73">
        <f>G191</f>
        <v>11552.46</v>
      </c>
      <c r="H190" s="73">
        <f>H191</f>
        <v>11831.22</v>
      </c>
      <c r="I190" s="73">
        <f>I191</f>
        <v>12376.21</v>
      </c>
    </row>
    <row r="191" spans="1:9" ht="60">
      <c r="A191" s="91" t="s">
        <v>585</v>
      </c>
      <c r="B191" s="72" t="s">
        <v>621</v>
      </c>
      <c r="C191" s="72" t="s">
        <v>803</v>
      </c>
      <c r="D191" s="72" t="s">
        <v>230</v>
      </c>
      <c r="E191" s="72" t="s">
        <v>622</v>
      </c>
      <c r="F191" s="72" t="s">
        <v>72</v>
      </c>
      <c r="G191" s="242">
        <v>11552.46</v>
      </c>
      <c r="H191" s="242">
        <f>11351.22+480</f>
        <v>11831.22</v>
      </c>
      <c r="I191" s="242">
        <f>11351.22+1024.99</f>
        <v>12376.21</v>
      </c>
    </row>
    <row r="192" spans="1:7" ht="30" hidden="1">
      <c r="A192" s="76" t="s">
        <v>525</v>
      </c>
      <c r="B192" s="72" t="s">
        <v>621</v>
      </c>
      <c r="C192" s="72" t="s">
        <v>803</v>
      </c>
      <c r="D192" s="72" t="s">
        <v>230</v>
      </c>
      <c r="E192" s="72" t="s">
        <v>622</v>
      </c>
      <c r="F192" s="72"/>
      <c r="G192" s="253">
        <f>G193</f>
        <v>0</v>
      </c>
    </row>
    <row r="193" spans="1:7" ht="22.5" customHeight="1" hidden="1">
      <c r="A193" s="83" t="s">
        <v>526</v>
      </c>
      <c r="B193" s="72" t="s">
        <v>621</v>
      </c>
      <c r="C193" s="72" t="s">
        <v>803</v>
      </c>
      <c r="D193" s="72" t="s">
        <v>230</v>
      </c>
      <c r="E193" s="72" t="s">
        <v>622</v>
      </c>
      <c r="F193" s="72" t="s">
        <v>527</v>
      </c>
      <c r="G193" s="253"/>
    </row>
    <row r="194" spans="1:7" ht="37.5" customHeight="1" hidden="1">
      <c r="A194" s="83" t="s">
        <v>584</v>
      </c>
      <c r="B194" s="72" t="s">
        <v>479</v>
      </c>
      <c r="C194" s="72" t="s">
        <v>803</v>
      </c>
      <c r="D194" s="72" t="s">
        <v>230</v>
      </c>
      <c r="E194" s="72" t="s">
        <v>622</v>
      </c>
      <c r="F194" s="72" t="s">
        <v>73</v>
      </c>
      <c r="G194" s="248"/>
    </row>
    <row r="195" spans="1:7" ht="38.25" customHeight="1" hidden="1">
      <c r="A195" s="102" t="s">
        <v>489</v>
      </c>
      <c r="B195" s="72" t="s">
        <v>479</v>
      </c>
      <c r="C195" s="72" t="s">
        <v>803</v>
      </c>
      <c r="D195" s="72" t="s">
        <v>230</v>
      </c>
      <c r="E195" s="72" t="s">
        <v>543</v>
      </c>
      <c r="F195" s="72"/>
      <c r="G195" s="248">
        <f>G196</f>
        <v>0</v>
      </c>
    </row>
    <row r="196" spans="1:7" ht="59.25" customHeight="1" hidden="1">
      <c r="A196" s="102" t="s">
        <v>584</v>
      </c>
      <c r="B196" s="72" t="s">
        <v>479</v>
      </c>
      <c r="C196" s="72" t="s">
        <v>803</v>
      </c>
      <c r="D196" s="72" t="s">
        <v>230</v>
      </c>
      <c r="E196" s="72" t="s">
        <v>543</v>
      </c>
      <c r="F196" s="72" t="s">
        <v>73</v>
      </c>
      <c r="G196" s="248"/>
    </row>
    <row r="197" spans="1:9" ht="29.25" customHeight="1">
      <c r="A197" s="76" t="s">
        <v>525</v>
      </c>
      <c r="B197" s="72" t="s">
        <v>621</v>
      </c>
      <c r="C197" s="72" t="s">
        <v>803</v>
      </c>
      <c r="D197" s="72" t="s">
        <v>230</v>
      </c>
      <c r="E197" s="72" t="s">
        <v>623</v>
      </c>
      <c r="F197" s="72"/>
      <c r="G197" s="73">
        <f>G198+G199</f>
        <v>9348.9</v>
      </c>
      <c r="H197" s="73">
        <f>H198+H199</f>
        <v>9732.22</v>
      </c>
      <c r="I197" s="73">
        <f>I198+I199</f>
        <v>10277.21</v>
      </c>
    </row>
    <row r="198" spans="1:9" ht="61.5" customHeight="1">
      <c r="A198" s="91" t="s">
        <v>585</v>
      </c>
      <c r="B198" s="72" t="s">
        <v>621</v>
      </c>
      <c r="C198" s="72" t="s">
        <v>803</v>
      </c>
      <c r="D198" s="72" t="s">
        <v>230</v>
      </c>
      <c r="E198" s="72" t="s">
        <v>623</v>
      </c>
      <c r="F198" s="72" t="s">
        <v>72</v>
      </c>
      <c r="G198" s="242">
        <v>9348.9</v>
      </c>
      <c r="H198" s="242">
        <f>9252.22+480</f>
        <v>9732.22</v>
      </c>
      <c r="I198" s="242">
        <f>9252.22+1024.99</f>
        <v>10277.21</v>
      </c>
    </row>
    <row r="199" spans="1:7" ht="53.25" customHeight="1" hidden="1">
      <c r="A199" s="102" t="s">
        <v>584</v>
      </c>
      <c r="B199" s="72" t="s">
        <v>621</v>
      </c>
      <c r="C199" s="72" t="s">
        <v>803</v>
      </c>
      <c r="D199" s="72" t="s">
        <v>230</v>
      </c>
      <c r="E199" s="72" t="s">
        <v>623</v>
      </c>
      <c r="F199" s="72" t="s">
        <v>73</v>
      </c>
      <c r="G199" s="242"/>
    </row>
    <row r="200" spans="1:7" ht="54" customHeight="1" hidden="1">
      <c r="A200" s="83" t="s">
        <v>567</v>
      </c>
      <c r="B200" s="77" t="s">
        <v>621</v>
      </c>
      <c r="C200" s="77" t="s">
        <v>803</v>
      </c>
      <c r="D200" s="77" t="s">
        <v>230</v>
      </c>
      <c r="E200" s="77" t="s">
        <v>568</v>
      </c>
      <c r="F200" s="72"/>
      <c r="G200" s="73">
        <f>G201</f>
        <v>0</v>
      </c>
    </row>
    <row r="201" spans="1:7" ht="48" customHeight="1" hidden="1">
      <c r="A201" s="102" t="s">
        <v>584</v>
      </c>
      <c r="B201" s="77" t="s">
        <v>621</v>
      </c>
      <c r="C201" s="77" t="s">
        <v>803</v>
      </c>
      <c r="D201" s="77" t="s">
        <v>230</v>
      </c>
      <c r="E201" s="77" t="s">
        <v>568</v>
      </c>
      <c r="F201" s="77" t="s">
        <v>73</v>
      </c>
      <c r="G201" s="242"/>
    </row>
    <row r="202" spans="1:7" ht="54" customHeight="1" hidden="1">
      <c r="A202" s="83" t="s">
        <v>318</v>
      </c>
      <c r="B202" s="77" t="s">
        <v>621</v>
      </c>
      <c r="C202" s="77" t="s">
        <v>803</v>
      </c>
      <c r="D202" s="77" t="s">
        <v>230</v>
      </c>
      <c r="E202" s="77" t="s">
        <v>317</v>
      </c>
      <c r="F202" s="72"/>
      <c r="G202" s="73">
        <f>G203</f>
        <v>0</v>
      </c>
    </row>
    <row r="203" spans="1:7" ht="47.25" customHeight="1" hidden="1">
      <c r="A203" s="102" t="s">
        <v>584</v>
      </c>
      <c r="B203" s="77" t="s">
        <v>621</v>
      </c>
      <c r="C203" s="77" t="s">
        <v>803</v>
      </c>
      <c r="D203" s="77" t="s">
        <v>230</v>
      </c>
      <c r="E203" s="77" t="s">
        <v>317</v>
      </c>
      <c r="F203" s="77" t="s">
        <v>73</v>
      </c>
      <c r="G203" s="253"/>
    </row>
    <row r="204" spans="1:7" ht="32.25" customHeight="1" hidden="1">
      <c r="A204" s="76" t="s">
        <v>565</v>
      </c>
      <c r="B204" s="77" t="s">
        <v>621</v>
      </c>
      <c r="C204" s="77" t="s">
        <v>803</v>
      </c>
      <c r="D204" s="77" t="s">
        <v>230</v>
      </c>
      <c r="E204" s="77" t="s">
        <v>566</v>
      </c>
      <c r="F204" s="77"/>
      <c r="G204" s="73">
        <f>G205</f>
        <v>0</v>
      </c>
    </row>
    <row r="205" spans="1:7" ht="31.5" customHeight="1" hidden="1">
      <c r="A205" s="83" t="s">
        <v>526</v>
      </c>
      <c r="B205" s="77" t="s">
        <v>621</v>
      </c>
      <c r="C205" s="77" t="s">
        <v>803</v>
      </c>
      <c r="D205" s="77" t="s">
        <v>230</v>
      </c>
      <c r="E205" s="77" t="s">
        <v>566</v>
      </c>
      <c r="F205" s="77" t="s">
        <v>527</v>
      </c>
      <c r="G205" s="253"/>
    </row>
    <row r="206" spans="1:9" ht="54" customHeight="1" collapsed="1">
      <c r="A206" s="83" t="s">
        <v>889</v>
      </c>
      <c r="B206" s="77" t="s">
        <v>621</v>
      </c>
      <c r="C206" s="77" t="s">
        <v>803</v>
      </c>
      <c r="D206" s="77" t="s">
        <v>230</v>
      </c>
      <c r="E206" s="77" t="s">
        <v>568</v>
      </c>
      <c r="F206" s="72"/>
      <c r="G206" s="73">
        <f>G207</f>
        <v>150</v>
      </c>
      <c r="H206" s="73">
        <f>H207</f>
        <v>0</v>
      </c>
      <c r="I206" s="73">
        <f>I207</f>
        <v>0</v>
      </c>
    </row>
    <row r="207" spans="1:9" ht="72" customHeight="1">
      <c r="A207" s="102" t="s">
        <v>584</v>
      </c>
      <c r="B207" s="77" t="s">
        <v>621</v>
      </c>
      <c r="C207" s="77" t="s">
        <v>803</v>
      </c>
      <c r="D207" s="77" t="s">
        <v>230</v>
      </c>
      <c r="E207" s="77" t="s">
        <v>568</v>
      </c>
      <c r="F207" s="77" t="s">
        <v>73</v>
      </c>
      <c r="G207" s="73">
        <v>150</v>
      </c>
      <c r="H207" s="73"/>
      <c r="I207" s="73"/>
    </row>
    <row r="208" spans="1:9" ht="54" customHeight="1">
      <c r="A208" s="83" t="s">
        <v>888</v>
      </c>
      <c r="B208" s="77" t="s">
        <v>621</v>
      </c>
      <c r="C208" s="77" t="s">
        <v>803</v>
      </c>
      <c r="D208" s="77" t="s">
        <v>230</v>
      </c>
      <c r="E208" s="77" t="s">
        <v>317</v>
      </c>
      <c r="F208" s="72"/>
      <c r="G208" s="73">
        <f>G209</f>
        <v>150</v>
      </c>
      <c r="H208" s="73">
        <f>H209</f>
        <v>0</v>
      </c>
      <c r="I208" s="73">
        <f>I209</f>
        <v>0</v>
      </c>
    </row>
    <row r="209" spans="1:9" ht="71.25" customHeight="1">
      <c r="A209" s="102" t="s">
        <v>584</v>
      </c>
      <c r="B209" s="77" t="s">
        <v>621</v>
      </c>
      <c r="C209" s="77" t="s">
        <v>803</v>
      </c>
      <c r="D209" s="77" t="s">
        <v>230</v>
      </c>
      <c r="E209" s="77" t="s">
        <v>317</v>
      </c>
      <c r="F209" s="77" t="s">
        <v>73</v>
      </c>
      <c r="G209" s="73">
        <v>150</v>
      </c>
      <c r="H209" s="73"/>
      <c r="I209" s="73"/>
    </row>
    <row r="210" spans="1:9" ht="22.5" customHeight="1">
      <c r="A210" s="76" t="s">
        <v>528</v>
      </c>
      <c r="B210" s="77" t="s">
        <v>621</v>
      </c>
      <c r="C210" s="77" t="s">
        <v>803</v>
      </c>
      <c r="D210" s="77" t="s">
        <v>231</v>
      </c>
      <c r="E210" s="77"/>
      <c r="F210" s="77"/>
      <c r="G210" s="73">
        <f>G211+G213+G215+G219+G217</f>
        <v>3738.9100000000003</v>
      </c>
      <c r="H210" s="73">
        <f>H211+H213+H215+H219+H217</f>
        <v>4005.5</v>
      </c>
      <c r="I210" s="73">
        <f>I211+I213+I215+I219</f>
        <v>3139</v>
      </c>
    </row>
    <row r="211" spans="1:9" ht="24" customHeight="1">
      <c r="A211" s="76" t="s">
        <v>129</v>
      </c>
      <c r="B211" s="77" t="s">
        <v>621</v>
      </c>
      <c r="C211" s="77" t="s">
        <v>803</v>
      </c>
      <c r="D211" s="77" t="s">
        <v>231</v>
      </c>
      <c r="E211" s="72" t="s">
        <v>125</v>
      </c>
      <c r="F211" s="77"/>
      <c r="G211" s="73">
        <f>G212</f>
        <v>1746.31</v>
      </c>
      <c r="H211" s="73">
        <f>H212</f>
        <v>1594.8</v>
      </c>
      <c r="I211" s="73">
        <f>I212</f>
        <v>1594.8</v>
      </c>
    </row>
    <row r="212" spans="1:9" ht="25.5" customHeight="1">
      <c r="A212" s="83" t="s">
        <v>772</v>
      </c>
      <c r="B212" s="77" t="s">
        <v>621</v>
      </c>
      <c r="C212" s="77" t="s">
        <v>803</v>
      </c>
      <c r="D212" s="77" t="s">
        <v>231</v>
      </c>
      <c r="E212" s="72" t="s">
        <v>125</v>
      </c>
      <c r="F212" s="72">
        <v>900</v>
      </c>
      <c r="G212" s="253">
        <v>1746.31</v>
      </c>
      <c r="H212" s="253">
        <v>1594.8</v>
      </c>
      <c r="I212" s="253">
        <v>1594.8</v>
      </c>
    </row>
    <row r="213" spans="1:9" ht="26.25" customHeight="1">
      <c r="A213" s="76" t="s">
        <v>499</v>
      </c>
      <c r="B213" s="72" t="s">
        <v>621</v>
      </c>
      <c r="C213" s="72" t="s">
        <v>803</v>
      </c>
      <c r="D213" s="72" t="s">
        <v>231</v>
      </c>
      <c r="E213" s="72" t="s">
        <v>157</v>
      </c>
      <c r="F213" s="72"/>
      <c r="G213" s="73">
        <f>G214</f>
        <v>1057.2</v>
      </c>
      <c r="H213" s="73">
        <f>H214</f>
        <v>1057.2</v>
      </c>
      <c r="I213" s="73">
        <f>I214</f>
        <v>1057.2</v>
      </c>
    </row>
    <row r="214" spans="1:9" ht="21.75" customHeight="1">
      <c r="A214" s="83" t="s">
        <v>772</v>
      </c>
      <c r="B214" s="72" t="s">
        <v>621</v>
      </c>
      <c r="C214" s="72" t="s">
        <v>803</v>
      </c>
      <c r="D214" s="72" t="s">
        <v>231</v>
      </c>
      <c r="E214" s="72" t="s">
        <v>157</v>
      </c>
      <c r="F214" s="72">
        <v>900</v>
      </c>
      <c r="G214" s="253">
        <v>1057.2</v>
      </c>
      <c r="H214" s="253">
        <v>1057.2</v>
      </c>
      <c r="I214" s="253">
        <v>1057.2</v>
      </c>
    </row>
    <row r="215" spans="1:9" ht="41.25" customHeight="1">
      <c r="A215" s="76" t="s">
        <v>16</v>
      </c>
      <c r="B215" s="72" t="s">
        <v>621</v>
      </c>
      <c r="C215" s="72" t="s">
        <v>803</v>
      </c>
      <c r="D215" s="72" t="s">
        <v>231</v>
      </c>
      <c r="E215" s="72" t="s">
        <v>887</v>
      </c>
      <c r="F215" s="72"/>
      <c r="G215" s="73">
        <f>G216</f>
        <v>335.4</v>
      </c>
      <c r="H215" s="73">
        <f>H216</f>
        <v>453.5</v>
      </c>
      <c r="I215" s="73">
        <f>I216</f>
        <v>487</v>
      </c>
    </row>
    <row r="216" spans="1:9" ht="27" customHeight="1">
      <c r="A216" s="83" t="s">
        <v>772</v>
      </c>
      <c r="B216" s="72" t="s">
        <v>621</v>
      </c>
      <c r="C216" s="72" t="s">
        <v>803</v>
      </c>
      <c r="D216" s="72" t="s">
        <v>231</v>
      </c>
      <c r="E216" s="72" t="s">
        <v>887</v>
      </c>
      <c r="F216" s="72" t="s">
        <v>886</v>
      </c>
      <c r="G216" s="289">
        <v>335.4</v>
      </c>
      <c r="H216" s="289">
        <v>453.5</v>
      </c>
      <c r="I216" s="289">
        <v>487</v>
      </c>
    </row>
    <row r="217" spans="1:9" ht="45">
      <c r="A217" s="76" t="s">
        <v>60</v>
      </c>
      <c r="B217" s="72" t="s">
        <v>621</v>
      </c>
      <c r="C217" s="72" t="s">
        <v>803</v>
      </c>
      <c r="D217" s="72" t="s">
        <v>231</v>
      </c>
      <c r="E217" s="72" t="s">
        <v>59</v>
      </c>
      <c r="F217" s="72"/>
      <c r="G217" s="73">
        <f>G218</f>
        <v>600</v>
      </c>
      <c r="H217" s="73">
        <f>H218</f>
        <v>900</v>
      </c>
      <c r="I217" s="253"/>
    </row>
    <row r="218" spans="1:9" ht="14.25" customHeight="1">
      <c r="A218" s="83" t="s">
        <v>772</v>
      </c>
      <c r="B218" s="72" t="s">
        <v>621</v>
      </c>
      <c r="C218" s="72" t="s">
        <v>803</v>
      </c>
      <c r="D218" s="72" t="s">
        <v>231</v>
      </c>
      <c r="E218" s="72" t="s">
        <v>59</v>
      </c>
      <c r="F218" s="72">
        <v>900</v>
      </c>
      <c r="G218" s="242">
        <v>600</v>
      </c>
      <c r="H218" s="242">
        <v>900</v>
      </c>
      <c r="I218" s="253"/>
    </row>
    <row r="219" spans="1:7" ht="25.5" customHeight="1" hidden="1">
      <c r="A219" s="76" t="s">
        <v>155</v>
      </c>
      <c r="B219" s="72" t="s">
        <v>621</v>
      </c>
      <c r="C219" s="72" t="s">
        <v>803</v>
      </c>
      <c r="D219" s="72" t="s">
        <v>231</v>
      </c>
      <c r="E219" s="72" t="s">
        <v>156</v>
      </c>
      <c r="F219" s="72"/>
      <c r="G219" s="73"/>
    </row>
    <row r="220" spans="1:8" ht="17.25" customHeight="1" hidden="1">
      <c r="A220" s="83" t="s">
        <v>772</v>
      </c>
      <c r="B220" s="72" t="s">
        <v>621</v>
      </c>
      <c r="C220" s="72" t="s">
        <v>803</v>
      </c>
      <c r="D220" s="72" t="s">
        <v>231</v>
      </c>
      <c r="E220" s="72" t="s">
        <v>156</v>
      </c>
      <c r="F220" s="72">
        <v>900</v>
      </c>
      <c r="G220" s="258"/>
      <c r="H220" s="134"/>
    </row>
    <row r="221" spans="1:9" ht="19.5" customHeight="1" outlineLevel="2">
      <c r="A221" s="138" t="s">
        <v>474</v>
      </c>
      <c r="B221" s="140"/>
      <c r="C221" s="140"/>
      <c r="D221" s="140"/>
      <c r="E221" s="140"/>
      <c r="F221" s="140"/>
      <c r="G221" s="141">
        <f>G222+G225+G242</f>
        <v>8112.01</v>
      </c>
      <c r="H221" s="141">
        <f>H222+H225+H242</f>
        <v>8346.7</v>
      </c>
      <c r="I221" s="141">
        <f>I222+I225+I242</f>
        <v>7863.400000000001</v>
      </c>
    </row>
    <row r="222" spans="1:9" ht="15" outlineLevel="2">
      <c r="A222" s="76" t="s">
        <v>828</v>
      </c>
      <c r="B222" s="72" t="s">
        <v>479</v>
      </c>
      <c r="C222" s="72" t="s">
        <v>426</v>
      </c>
      <c r="D222" s="72" t="s">
        <v>230</v>
      </c>
      <c r="E222" s="72"/>
      <c r="F222" s="72"/>
      <c r="G222" s="73">
        <f aca="true" t="shared" si="8" ref="G222:I223">G223</f>
        <v>2067.8</v>
      </c>
      <c r="H222" s="73">
        <f t="shared" si="8"/>
        <v>2067.8</v>
      </c>
      <c r="I222" s="73">
        <f t="shared" si="8"/>
        <v>2067.8</v>
      </c>
    </row>
    <row r="223" spans="1:9" ht="15" outlineLevel="2">
      <c r="A223" s="76" t="s">
        <v>135</v>
      </c>
      <c r="B223" s="72" t="s">
        <v>479</v>
      </c>
      <c r="C223" s="72" t="s">
        <v>426</v>
      </c>
      <c r="D223" s="72" t="s">
        <v>230</v>
      </c>
      <c r="E223" s="72" t="s">
        <v>437</v>
      </c>
      <c r="F223" s="72"/>
      <c r="G223" s="73">
        <f t="shared" si="8"/>
        <v>2067.8</v>
      </c>
      <c r="H223" s="73">
        <f t="shared" si="8"/>
        <v>2067.8</v>
      </c>
      <c r="I223" s="73">
        <f t="shared" si="8"/>
        <v>2067.8</v>
      </c>
    </row>
    <row r="224" spans="1:9" ht="15" outlineLevel="2">
      <c r="A224" s="76" t="s">
        <v>232</v>
      </c>
      <c r="B224" s="72" t="s">
        <v>479</v>
      </c>
      <c r="C224" s="72" t="s">
        <v>426</v>
      </c>
      <c r="D224" s="72" t="s">
        <v>230</v>
      </c>
      <c r="E224" s="72" t="s">
        <v>437</v>
      </c>
      <c r="F224" s="72" t="s">
        <v>804</v>
      </c>
      <c r="G224" s="242">
        <v>2067.8</v>
      </c>
      <c r="H224" s="242">
        <v>2067.8</v>
      </c>
      <c r="I224" s="242">
        <v>2067.8</v>
      </c>
    </row>
    <row r="225" spans="1:9" ht="15" outlineLevel="2">
      <c r="A225" s="76" t="s">
        <v>488</v>
      </c>
      <c r="B225" s="72" t="s">
        <v>443</v>
      </c>
      <c r="C225" s="72" t="s">
        <v>426</v>
      </c>
      <c r="D225" s="72" t="s">
        <v>236</v>
      </c>
      <c r="E225" s="72"/>
      <c r="F225" s="72"/>
      <c r="G225" s="73">
        <f>G226+G228+G230+G238+G236+G235+G231+G233+G240</f>
        <v>580</v>
      </c>
      <c r="H225" s="73">
        <f>H226+H228+H230+H238+H236+H235+H231+H233+H240</f>
        <v>580</v>
      </c>
      <c r="I225" s="73">
        <f>I226+I228+I230+I238+I236+I235+I231+I233</f>
        <v>80</v>
      </c>
    </row>
    <row r="226" spans="1:9" ht="62.25" customHeight="1" outlineLevel="2">
      <c r="A226" s="76" t="s">
        <v>749</v>
      </c>
      <c r="B226" s="72" t="s">
        <v>479</v>
      </c>
      <c r="C226" s="72" t="s">
        <v>426</v>
      </c>
      <c r="D226" s="72" t="s">
        <v>236</v>
      </c>
      <c r="E226" s="72" t="s">
        <v>563</v>
      </c>
      <c r="F226" s="72"/>
      <c r="G226" s="73">
        <v>80</v>
      </c>
      <c r="H226" s="73">
        <v>80</v>
      </c>
      <c r="I226" s="73">
        <v>80</v>
      </c>
    </row>
    <row r="227" spans="1:9" ht="15" customHeight="1" outlineLevel="2">
      <c r="A227" s="76" t="s">
        <v>232</v>
      </c>
      <c r="B227" s="72" t="s">
        <v>479</v>
      </c>
      <c r="C227" s="72" t="s">
        <v>426</v>
      </c>
      <c r="D227" s="72" t="s">
        <v>236</v>
      </c>
      <c r="E227" s="72" t="s">
        <v>563</v>
      </c>
      <c r="F227" s="72" t="s">
        <v>804</v>
      </c>
      <c r="G227" s="242">
        <v>80</v>
      </c>
      <c r="H227" s="242">
        <v>80</v>
      </c>
      <c r="I227" s="242">
        <v>80</v>
      </c>
    </row>
    <row r="228" spans="1:7" ht="15" customHeight="1" hidden="1" outlineLevel="2">
      <c r="A228" s="76" t="s">
        <v>802</v>
      </c>
      <c r="B228" s="102">
        <v>301</v>
      </c>
      <c r="C228" s="72" t="s">
        <v>426</v>
      </c>
      <c r="D228" s="72" t="s">
        <v>236</v>
      </c>
      <c r="E228" s="72" t="s">
        <v>438</v>
      </c>
      <c r="F228" s="72"/>
      <c r="G228" s="73">
        <f>G229</f>
        <v>0</v>
      </c>
    </row>
    <row r="229" spans="1:7" ht="30" customHeight="1" hidden="1" outlineLevel="2">
      <c r="A229" s="83" t="s">
        <v>772</v>
      </c>
      <c r="B229" s="102">
        <v>301</v>
      </c>
      <c r="C229" s="72" t="s">
        <v>426</v>
      </c>
      <c r="D229" s="72" t="s">
        <v>236</v>
      </c>
      <c r="E229" s="72" t="s">
        <v>438</v>
      </c>
      <c r="F229" s="72">
        <v>900</v>
      </c>
      <c r="G229" s="242"/>
    </row>
    <row r="230" spans="1:7" ht="30" customHeight="1" hidden="1" outlineLevel="2">
      <c r="A230" s="76"/>
      <c r="B230" s="102"/>
      <c r="C230" s="72"/>
      <c r="D230" s="72"/>
      <c r="E230" s="72"/>
      <c r="F230" s="72"/>
      <c r="G230" s="253"/>
    </row>
    <row r="231" spans="1:7" ht="30" customHeight="1" hidden="1" outlineLevel="2">
      <c r="A231" s="76" t="s">
        <v>70</v>
      </c>
      <c r="B231" s="102">
        <v>301</v>
      </c>
      <c r="C231" s="72" t="s">
        <v>426</v>
      </c>
      <c r="D231" s="72" t="s">
        <v>236</v>
      </c>
      <c r="E231" s="72" t="s">
        <v>449</v>
      </c>
      <c r="F231" s="72"/>
      <c r="G231" s="73">
        <f>G232</f>
        <v>0</v>
      </c>
    </row>
    <row r="232" spans="1:7" ht="30" customHeight="1" hidden="1" outlineLevel="2">
      <c r="A232" s="83" t="s">
        <v>772</v>
      </c>
      <c r="B232" s="102">
        <v>301</v>
      </c>
      <c r="C232" s="72" t="s">
        <v>426</v>
      </c>
      <c r="D232" s="72" t="s">
        <v>236</v>
      </c>
      <c r="E232" s="72" t="s">
        <v>449</v>
      </c>
      <c r="F232" s="72">
        <v>900</v>
      </c>
      <c r="G232" s="242"/>
    </row>
    <row r="233" spans="1:7" ht="57" customHeight="1" hidden="1" outlineLevel="2">
      <c r="A233" s="76" t="s">
        <v>796</v>
      </c>
      <c r="B233" s="102">
        <v>301</v>
      </c>
      <c r="C233" s="72" t="s">
        <v>426</v>
      </c>
      <c r="D233" s="72" t="s">
        <v>236</v>
      </c>
      <c r="E233" s="72" t="s">
        <v>439</v>
      </c>
      <c r="F233" s="72"/>
      <c r="G233" s="73">
        <f>G234</f>
        <v>0</v>
      </c>
    </row>
    <row r="234" spans="1:7" ht="30" customHeight="1" hidden="1" outlineLevel="2">
      <c r="A234" s="83" t="s">
        <v>772</v>
      </c>
      <c r="B234" s="102">
        <v>301</v>
      </c>
      <c r="C234" s="72" t="s">
        <v>426</v>
      </c>
      <c r="D234" s="72" t="s">
        <v>236</v>
      </c>
      <c r="E234" s="72" t="s">
        <v>439</v>
      </c>
      <c r="F234" s="72">
        <v>900</v>
      </c>
      <c r="G234" s="242"/>
    </row>
    <row r="235" spans="1:7" ht="30" customHeight="1" hidden="1" outlineLevel="2">
      <c r="A235" s="83" t="s">
        <v>504</v>
      </c>
      <c r="B235" s="102" t="s">
        <v>479</v>
      </c>
      <c r="C235" s="72" t="s">
        <v>426</v>
      </c>
      <c r="D235" s="72" t="s">
        <v>236</v>
      </c>
      <c r="E235" s="72" t="s">
        <v>505</v>
      </c>
      <c r="F235" s="72" t="s">
        <v>634</v>
      </c>
      <c r="G235" s="242"/>
    </row>
    <row r="236" spans="1:7" ht="57.75" customHeight="1" hidden="1" outlineLevel="2">
      <c r="A236" s="76" t="s">
        <v>635</v>
      </c>
      <c r="B236" s="102" t="s">
        <v>443</v>
      </c>
      <c r="C236" s="72" t="s">
        <v>426</v>
      </c>
      <c r="D236" s="72" t="s">
        <v>236</v>
      </c>
      <c r="E236" s="72" t="s">
        <v>633</v>
      </c>
      <c r="F236" s="72"/>
      <c r="G236" s="242">
        <f>G237</f>
        <v>0</v>
      </c>
    </row>
    <row r="237" spans="1:7" ht="45" customHeight="1" hidden="1" outlineLevel="2">
      <c r="A237" s="76" t="s">
        <v>636</v>
      </c>
      <c r="B237" s="102" t="s">
        <v>443</v>
      </c>
      <c r="C237" s="72" t="s">
        <v>426</v>
      </c>
      <c r="D237" s="72" t="s">
        <v>236</v>
      </c>
      <c r="E237" s="72" t="s">
        <v>633</v>
      </c>
      <c r="F237" s="72" t="s">
        <v>634</v>
      </c>
      <c r="G237" s="242"/>
    </row>
    <row r="238" spans="1:7" ht="62.25" customHeight="1" hidden="1" outlineLevel="2">
      <c r="A238" s="76" t="s">
        <v>668</v>
      </c>
      <c r="B238" s="102">
        <v>301</v>
      </c>
      <c r="C238" s="72" t="s">
        <v>426</v>
      </c>
      <c r="D238" s="72" t="s">
        <v>236</v>
      </c>
      <c r="E238" s="72" t="s">
        <v>617</v>
      </c>
      <c r="F238" s="72"/>
      <c r="G238" s="73">
        <f>G239</f>
        <v>0</v>
      </c>
    </row>
    <row r="239" spans="1:7" ht="26.25" customHeight="1" hidden="1" outlineLevel="2">
      <c r="A239" s="83" t="s">
        <v>772</v>
      </c>
      <c r="B239" s="102">
        <v>301</v>
      </c>
      <c r="C239" s="72" t="s">
        <v>426</v>
      </c>
      <c r="D239" s="72" t="s">
        <v>236</v>
      </c>
      <c r="E239" s="72" t="s">
        <v>617</v>
      </c>
      <c r="F239" s="72">
        <v>900</v>
      </c>
      <c r="G239" s="242"/>
    </row>
    <row r="240" spans="1:9" ht="15" outlineLevel="2">
      <c r="A240" s="76" t="s">
        <v>802</v>
      </c>
      <c r="B240" s="102">
        <v>301</v>
      </c>
      <c r="C240" s="72" t="s">
        <v>426</v>
      </c>
      <c r="D240" s="72" t="s">
        <v>236</v>
      </c>
      <c r="E240" s="72" t="s">
        <v>438</v>
      </c>
      <c r="F240" s="72"/>
      <c r="G240" s="73">
        <f>G241</f>
        <v>500</v>
      </c>
      <c r="H240" s="73">
        <f>H241</f>
        <v>500</v>
      </c>
      <c r="I240" s="73">
        <f>I241</f>
        <v>0</v>
      </c>
    </row>
    <row r="241" spans="1:9" ht="15" outlineLevel="2">
      <c r="A241" s="83" t="s">
        <v>772</v>
      </c>
      <c r="B241" s="102">
        <v>301</v>
      </c>
      <c r="C241" s="72" t="s">
        <v>426</v>
      </c>
      <c r="D241" s="72" t="s">
        <v>236</v>
      </c>
      <c r="E241" s="72" t="s">
        <v>438</v>
      </c>
      <c r="F241" s="72">
        <v>900</v>
      </c>
      <c r="G241" s="242">
        <v>500</v>
      </c>
      <c r="H241" s="242">
        <v>500</v>
      </c>
      <c r="I241" s="242"/>
    </row>
    <row r="242" spans="1:9" ht="15">
      <c r="A242" s="91" t="s">
        <v>220</v>
      </c>
      <c r="B242" s="114" t="s">
        <v>479</v>
      </c>
      <c r="C242" s="114" t="s">
        <v>426</v>
      </c>
      <c r="D242" s="114" t="s">
        <v>231</v>
      </c>
      <c r="E242" s="114"/>
      <c r="F242" s="114"/>
      <c r="G242" s="74">
        <f aca="true" t="shared" si="9" ref="G242:I243">G243</f>
        <v>5464.21</v>
      </c>
      <c r="H242" s="74">
        <f t="shared" si="9"/>
        <v>5698.9</v>
      </c>
      <c r="I242" s="74">
        <f t="shared" si="9"/>
        <v>5715.6</v>
      </c>
    </row>
    <row r="243" spans="1:9" ht="90">
      <c r="A243" s="91" t="s">
        <v>583</v>
      </c>
      <c r="B243" s="114" t="s">
        <v>479</v>
      </c>
      <c r="C243" s="114" t="s">
        <v>426</v>
      </c>
      <c r="D243" s="114" t="s">
        <v>231</v>
      </c>
      <c r="E243" s="114" t="s">
        <v>603</v>
      </c>
      <c r="F243" s="114"/>
      <c r="G243" s="74">
        <f t="shared" si="9"/>
        <v>5464.21</v>
      </c>
      <c r="H243" s="74">
        <f t="shared" si="9"/>
        <v>5698.9</v>
      </c>
      <c r="I243" s="74">
        <f t="shared" si="9"/>
        <v>5715.6</v>
      </c>
    </row>
    <row r="244" spans="1:9" ht="15">
      <c r="A244" s="91" t="s">
        <v>134</v>
      </c>
      <c r="B244" s="114" t="s">
        <v>479</v>
      </c>
      <c r="C244" s="114" t="s">
        <v>426</v>
      </c>
      <c r="D244" s="114" t="s">
        <v>231</v>
      </c>
      <c r="E244" s="114" t="s">
        <v>603</v>
      </c>
      <c r="F244" s="114" t="s">
        <v>433</v>
      </c>
      <c r="G244" s="242">
        <v>5464.21</v>
      </c>
      <c r="H244" s="242">
        <v>5698.9</v>
      </c>
      <c r="I244" s="242">
        <v>5715.6</v>
      </c>
    </row>
    <row r="245" spans="1:9" s="98" customFormat="1" ht="35.25" customHeight="1">
      <c r="A245" s="138" t="s">
        <v>221</v>
      </c>
      <c r="B245" s="143"/>
      <c r="C245" s="143"/>
      <c r="D245" s="143"/>
      <c r="E245" s="143"/>
      <c r="F245" s="143"/>
      <c r="G245" s="81">
        <f>G246+G249</f>
        <v>13521.4</v>
      </c>
      <c r="H245" s="81">
        <f>H246+H249</f>
        <v>14931.79</v>
      </c>
      <c r="I245" s="81">
        <f>I246+I249</f>
        <v>16861.75</v>
      </c>
    </row>
    <row r="246" spans="1:9" s="98" customFormat="1" ht="20.25" customHeight="1">
      <c r="A246" s="76" t="s">
        <v>222</v>
      </c>
      <c r="B246" s="84" t="s">
        <v>479</v>
      </c>
      <c r="C246" s="84" t="s">
        <v>800</v>
      </c>
      <c r="D246" s="84" t="s">
        <v>230</v>
      </c>
      <c r="E246" s="84"/>
      <c r="F246" s="84"/>
      <c r="G246" s="73">
        <f aca="true" t="shared" si="10" ref="G246:I247">G247</f>
        <v>9980.4</v>
      </c>
      <c r="H246" s="73">
        <f t="shared" si="10"/>
        <v>11840.79</v>
      </c>
      <c r="I246" s="73">
        <f t="shared" si="10"/>
        <v>14020.75</v>
      </c>
    </row>
    <row r="247" spans="1:9" s="98" customFormat="1" ht="42" customHeight="1">
      <c r="A247" s="76" t="s">
        <v>314</v>
      </c>
      <c r="B247" s="84" t="s">
        <v>479</v>
      </c>
      <c r="C247" s="84" t="s">
        <v>800</v>
      </c>
      <c r="D247" s="84" t="s">
        <v>230</v>
      </c>
      <c r="E247" s="84" t="s">
        <v>315</v>
      </c>
      <c r="F247" s="84"/>
      <c r="G247" s="73">
        <f t="shared" si="10"/>
        <v>9980.4</v>
      </c>
      <c r="H247" s="73">
        <f t="shared" si="10"/>
        <v>11840.79</v>
      </c>
      <c r="I247" s="73">
        <f t="shared" si="10"/>
        <v>14020.75</v>
      </c>
    </row>
    <row r="248" spans="1:9" s="98" customFormat="1" ht="60">
      <c r="A248" s="91" t="s">
        <v>75</v>
      </c>
      <c r="B248" s="84" t="s">
        <v>479</v>
      </c>
      <c r="C248" s="84" t="s">
        <v>800</v>
      </c>
      <c r="D248" s="84" t="s">
        <v>230</v>
      </c>
      <c r="E248" s="84" t="s">
        <v>315</v>
      </c>
      <c r="F248" s="84" t="s">
        <v>72</v>
      </c>
      <c r="G248" s="248">
        <v>9980.4</v>
      </c>
      <c r="H248" s="248">
        <f>9920.79+1920</f>
        <v>11840.79</v>
      </c>
      <c r="I248" s="248">
        <f>9920.79+4099.96</f>
        <v>14020.75</v>
      </c>
    </row>
    <row r="249" spans="1:9" s="98" customFormat="1" ht="30">
      <c r="A249" s="91" t="s">
        <v>223</v>
      </c>
      <c r="B249" s="84" t="s">
        <v>624</v>
      </c>
      <c r="C249" s="84" t="s">
        <v>800</v>
      </c>
      <c r="D249" s="84" t="s">
        <v>235</v>
      </c>
      <c r="E249" s="84"/>
      <c r="F249" s="84"/>
      <c r="G249" s="73">
        <f>G250+G252</f>
        <v>3541</v>
      </c>
      <c r="H249" s="73">
        <f>H250+H252</f>
        <v>3091</v>
      </c>
      <c r="I249" s="73">
        <f>I250+I252</f>
        <v>2841</v>
      </c>
    </row>
    <row r="250" spans="1:9" ht="21.75" customHeight="1">
      <c r="A250" s="76" t="s">
        <v>129</v>
      </c>
      <c r="B250" s="84" t="s">
        <v>624</v>
      </c>
      <c r="C250" s="84" t="s">
        <v>800</v>
      </c>
      <c r="D250" s="84" t="s">
        <v>235</v>
      </c>
      <c r="E250" s="84" t="s">
        <v>125</v>
      </c>
      <c r="F250" s="84"/>
      <c r="G250" s="73">
        <v>2841</v>
      </c>
      <c r="H250" s="73">
        <f>H251</f>
        <v>2841</v>
      </c>
      <c r="I250" s="73">
        <f>I251</f>
        <v>2841</v>
      </c>
    </row>
    <row r="251" spans="1:9" ht="27" customHeight="1">
      <c r="A251" s="76" t="s">
        <v>772</v>
      </c>
      <c r="B251" s="84" t="s">
        <v>624</v>
      </c>
      <c r="C251" s="84" t="s">
        <v>800</v>
      </c>
      <c r="D251" s="84" t="s">
        <v>235</v>
      </c>
      <c r="E251" s="84" t="s">
        <v>125</v>
      </c>
      <c r="F251" s="84">
        <v>900</v>
      </c>
      <c r="G251" s="242">
        <v>2841</v>
      </c>
      <c r="H251" s="242">
        <v>2841</v>
      </c>
      <c r="I251" s="242">
        <v>2841</v>
      </c>
    </row>
    <row r="252" spans="1:9" s="98" customFormat="1" ht="30">
      <c r="A252" s="76" t="s">
        <v>61</v>
      </c>
      <c r="B252" s="84" t="s">
        <v>624</v>
      </c>
      <c r="C252" s="84" t="s">
        <v>800</v>
      </c>
      <c r="D252" s="84" t="s">
        <v>235</v>
      </c>
      <c r="E252" s="84" t="s">
        <v>625</v>
      </c>
      <c r="F252" s="84"/>
      <c r="G252" s="73">
        <f>G253+G254</f>
        <v>700</v>
      </c>
      <c r="H252" s="248">
        <f>H254</f>
        <v>250</v>
      </c>
      <c r="I252" s="248">
        <v>0</v>
      </c>
    </row>
    <row r="253" spans="1:9" s="98" customFormat="1" ht="30" customHeight="1" hidden="1">
      <c r="A253" s="76" t="s">
        <v>526</v>
      </c>
      <c r="B253" s="84" t="s">
        <v>624</v>
      </c>
      <c r="C253" s="84" t="s">
        <v>800</v>
      </c>
      <c r="D253" s="84" t="s">
        <v>235</v>
      </c>
      <c r="E253" s="84" t="s">
        <v>625</v>
      </c>
      <c r="F253" s="84" t="s">
        <v>527</v>
      </c>
      <c r="G253" s="248"/>
      <c r="H253" s="248"/>
      <c r="I253" s="248"/>
    </row>
    <row r="254" spans="1:9" ht="27" customHeight="1">
      <c r="A254" s="76" t="s">
        <v>772</v>
      </c>
      <c r="B254" s="84" t="s">
        <v>624</v>
      </c>
      <c r="C254" s="84" t="s">
        <v>800</v>
      </c>
      <c r="D254" s="84" t="s">
        <v>235</v>
      </c>
      <c r="E254" s="84" t="s">
        <v>625</v>
      </c>
      <c r="F254" s="84">
        <v>900</v>
      </c>
      <c r="G254" s="242">
        <v>700</v>
      </c>
      <c r="H254" s="242">
        <v>250</v>
      </c>
      <c r="I254" s="242">
        <v>0</v>
      </c>
    </row>
    <row r="255" spans="1:9" ht="28.5" customHeight="1" outlineLevel="2">
      <c r="A255" s="138" t="s">
        <v>224</v>
      </c>
      <c r="B255" s="140"/>
      <c r="C255" s="140"/>
      <c r="D255" s="140"/>
      <c r="E255" s="140"/>
      <c r="F255" s="140"/>
      <c r="G255" s="81">
        <f>G256+G259</f>
        <v>1800</v>
      </c>
      <c r="H255" s="81">
        <f>H256+H259</f>
        <v>1800</v>
      </c>
      <c r="I255" s="81">
        <f>I256+I259</f>
        <v>1800</v>
      </c>
    </row>
    <row r="256" spans="1:9" ht="15" outlineLevel="2">
      <c r="A256" s="76" t="s">
        <v>477</v>
      </c>
      <c r="B256" s="72" t="s">
        <v>479</v>
      </c>
      <c r="C256" s="72" t="s">
        <v>801</v>
      </c>
      <c r="D256" s="72" t="s">
        <v>230</v>
      </c>
      <c r="E256" s="72"/>
      <c r="F256" s="72"/>
      <c r="G256" s="73">
        <f aca="true" t="shared" si="11" ref="G256:I257">G257</f>
        <v>1000</v>
      </c>
      <c r="H256" s="73">
        <f t="shared" si="11"/>
        <v>1000</v>
      </c>
      <c r="I256" s="73">
        <f t="shared" si="11"/>
        <v>1000</v>
      </c>
    </row>
    <row r="257" spans="1:9" ht="48.75" customHeight="1" outlineLevel="2">
      <c r="A257" s="76" t="s">
        <v>456</v>
      </c>
      <c r="B257" s="72" t="s">
        <v>479</v>
      </c>
      <c r="C257" s="72" t="s">
        <v>801</v>
      </c>
      <c r="D257" s="72" t="s">
        <v>230</v>
      </c>
      <c r="E257" s="72" t="s">
        <v>457</v>
      </c>
      <c r="F257" s="72"/>
      <c r="G257" s="73">
        <f t="shared" si="11"/>
        <v>1000</v>
      </c>
      <c r="H257" s="73">
        <f t="shared" si="11"/>
        <v>1000</v>
      </c>
      <c r="I257" s="73">
        <f t="shared" si="11"/>
        <v>1000</v>
      </c>
    </row>
    <row r="258" spans="1:9" ht="64.5" customHeight="1" outlineLevel="2">
      <c r="A258" s="83" t="s">
        <v>596</v>
      </c>
      <c r="B258" s="72" t="s">
        <v>479</v>
      </c>
      <c r="C258" s="72" t="s">
        <v>801</v>
      </c>
      <c r="D258" s="72" t="s">
        <v>230</v>
      </c>
      <c r="E258" s="72" t="s">
        <v>457</v>
      </c>
      <c r="F258" s="72" t="s">
        <v>74</v>
      </c>
      <c r="G258" s="73">
        <v>1000</v>
      </c>
      <c r="H258" s="73">
        <v>1000</v>
      </c>
      <c r="I258" s="73">
        <v>1000</v>
      </c>
    </row>
    <row r="259" spans="1:9" ht="15" outlineLevel="2">
      <c r="A259" s="76" t="s">
        <v>458</v>
      </c>
      <c r="B259" s="72" t="s">
        <v>479</v>
      </c>
      <c r="C259" s="72" t="s">
        <v>801</v>
      </c>
      <c r="D259" s="72" t="s">
        <v>225</v>
      </c>
      <c r="E259" s="72"/>
      <c r="F259" s="72"/>
      <c r="G259" s="73">
        <f aca="true" t="shared" si="12" ref="G259:I260">G260</f>
        <v>800</v>
      </c>
      <c r="H259" s="73">
        <f t="shared" si="12"/>
        <v>800</v>
      </c>
      <c r="I259" s="73">
        <f t="shared" si="12"/>
        <v>800</v>
      </c>
    </row>
    <row r="260" spans="1:9" ht="48.75" customHeight="1" outlineLevel="2">
      <c r="A260" s="76" t="s">
        <v>456</v>
      </c>
      <c r="B260" s="72" t="s">
        <v>479</v>
      </c>
      <c r="C260" s="72" t="s">
        <v>801</v>
      </c>
      <c r="D260" s="72" t="s">
        <v>225</v>
      </c>
      <c r="E260" s="72" t="s">
        <v>457</v>
      </c>
      <c r="F260" s="72"/>
      <c r="G260" s="73">
        <f t="shared" si="12"/>
        <v>800</v>
      </c>
      <c r="H260" s="73">
        <f t="shared" si="12"/>
        <v>800</v>
      </c>
      <c r="I260" s="73">
        <f t="shared" si="12"/>
        <v>800</v>
      </c>
    </row>
    <row r="261" spans="1:9" ht="60.75" customHeight="1" outlineLevel="2">
      <c r="A261" s="83" t="s">
        <v>599</v>
      </c>
      <c r="B261" s="72" t="s">
        <v>479</v>
      </c>
      <c r="C261" s="72" t="s">
        <v>801</v>
      </c>
      <c r="D261" s="72" t="s">
        <v>225</v>
      </c>
      <c r="E261" s="72" t="s">
        <v>457</v>
      </c>
      <c r="F261" s="72" t="s">
        <v>74</v>
      </c>
      <c r="G261" s="73">
        <v>800</v>
      </c>
      <c r="H261" s="73">
        <v>800</v>
      </c>
      <c r="I261" s="73">
        <v>800</v>
      </c>
    </row>
    <row r="262" spans="1:9" ht="39" customHeight="1" outlineLevel="2">
      <c r="A262" s="138" t="s">
        <v>480</v>
      </c>
      <c r="B262" s="140"/>
      <c r="C262" s="140"/>
      <c r="D262" s="140"/>
      <c r="E262" s="140"/>
      <c r="F262" s="140"/>
      <c r="G262" s="141">
        <f aca="true" t="shared" si="13" ref="G262:I264">G263</f>
        <v>3752.68</v>
      </c>
      <c r="H262" s="141">
        <f t="shared" si="13"/>
        <v>3696.78</v>
      </c>
      <c r="I262" s="141">
        <f t="shared" si="13"/>
        <v>3631.96</v>
      </c>
    </row>
    <row r="263" spans="1:9" ht="30" outlineLevel="2">
      <c r="A263" s="76" t="s">
        <v>480</v>
      </c>
      <c r="B263" s="72" t="s">
        <v>479</v>
      </c>
      <c r="C263" s="72" t="s">
        <v>237</v>
      </c>
      <c r="D263" s="72" t="s">
        <v>230</v>
      </c>
      <c r="E263" s="72"/>
      <c r="F263" s="72"/>
      <c r="G263" s="73">
        <f t="shared" si="13"/>
        <v>3752.68</v>
      </c>
      <c r="H263" s="73">
        <f t="shared" si="13"/>
        <v>3696.78</v>
      </c>
      <c r="I263" s="73">
        <f t="shared" si="13"/>
        <v>3631.96</v>
      </c>
    </row>
    <row r="264" spans="1:9" ht="15" outlineLevel="2">
      <c r="A264" s="76" t="s">
        <v>136</v>
      </c>
      <c r="B264" s="72" t="s">
        <v>479</v>
      </c>
      <c r="C264" s="72" t="s">
        <v>237</v>
      </c>
      <c r="D264" s="72" t="s">
        <v>230</v>
      </c>
      <c r="E264" s="72" t="s">
        <v>440</v>
      </c>
      <c r="F264" s="72"/>
      <c r="G264" s="73">
        <f t="shared" si="13"/>
        <v>3752.68</v>
      </c>
      <c r="H264" s="73">
        <f t="shared" si="13"/>
        <v>3696.78</v>
      </c>
      <c r="I264" s="73">
        <f t="shared" si="13"/>
        <v>3631.96</v>
      </c>
    </row>
    <row r="265" spans="1:12" ht="15" outlineLevel="2">
      <c r="A265" s="76" t="s">
        <v>684</v>
      </c>
      <c r="B265" s="72" t="s">
        <v>479</v>
      </c>
      <c r="C265" s="72" t="s">
        <v>237</v>
      </c>
      <c r="D265" s="72" t="s">
        <v>230</v>
      </c>
      <c r="E265" s="72" t="s">
        <v>440</v>
      </c>
      <c r="F265" s="72" t="s">
        <v>805</v>
      </c>
      <c r="G265" s="73">
        <f>прил_6!G156</f>
        <v>3752.68</v>
      </c>
      <c r="H265" s="73">
        <f>прил_6!H156</f>
        <v>3696.78</v>
      </c>
      <c r="I265" s="73">
        <f>прил_6!I156</f>
        <v>3631.96</v>
      </c>
      <c r="J265" s="82">
        <v>1887.98</v>
      </c>
      <c r="K265" s="82">
        <v>138.78</v>
      </c>
      <c r="L265" s="82">
        <v>32</v>
      </c>
    </row>
    <row r="266" spans="1:9" ht="70.5" customHeight="1" outlineLevel="2">
      <c r="A266" s="138" t="s">
        <v>137</v>
      </c>
      <c r="B266" s="140"/>
      <c r="C266" s="140"/>
      <c r="D266" s="140"/>
      <c r="E266" s="140"/>
      <c r="F266" s="140"/>
      <c r="G266" s="141">
        <f>G267+G276+G270</f>
        <v>35539.6</v>
      </c>
      <c r="H266" s="141">
        <f>H267+H276+H270</f>
        <v>37085</v>
      </c>
      <c r="I266" s="141">
        <f>I267+I276+I270</f>
        <v>38573.8</v>
      </c>
    </row>
    <row r="267" spans="1:9" ht="45" outlineLevel="2">
      <c r="A267" s="76" t="s">
        <v>139</v>
      </c>
      <c r="B267" s="72" t="s">
        <v>479</v>
      </c>
      <c r="C267" s="72" t="s">
        <v>441</v>
      </c>
      <c r="D267" s="72" t="s">
        <v>230</v>
      </c>
      <c r="E267" s="72"/>
      <c r="F267" s="72"/>
      <c r="G267" s="73">
        <f aca="true" t="shared" si="14" ref="G267:I268">G268</f>
        <v>31539.6</v>
      </c>
      <c r="H267" s="73">
        <f t="shared" si="14"/>
        <v>33085</v>
      </c>
      <c r="I267" s="73">
        <f t="shared" si="14"/>
        <v>34573.8</v>
      </c>
    </row>
    <row r="268" spans="1:9" ht="30" outlineLevel="2">
      <c r="A268" s="76" t="s">
        <v>207</v>
      </c>
      <c r="B268" s="72" t="s">
        <v>479</v>
      </c>
      <c r="C268" s="72" t="s">
        <v>441</v>
      </c>
      <c r="D268" s="72" t="s">
        <v>230</v>
      </c>
      <c r="E268" s="72" t="s">
        <v>503</v>
      </c>
      <c r="F268" s="72"/>
      <c r="G268" s="73">
        <f t="shared" si="14"/>
        <v>31539.6</v>
      </c>
      <c r="H268" s="73">
        <f t="shared" si="14"/>
        <v>33085</v>
      </c>
      <c r="I268" s="73">
        <f t="shared" si="14"/>
        <v>34573.8</v>
      </c>
    </row>
    <row r="269" spans="1:9" ht="15" outlineLevel="2">
      <c r="A269" s="76" t="s">
        <v>208</v>
      </c>
      <c r="B269" s="72" t="s">
        <v>479</v>
      </c>
      <c r="C269" s="72" t="s">
        <v>441</v>
      </c>
      <c r="D269" s="72" t="s">
        <v>230</v>
      </c>
      <c r="E269" s="72" t="s">
        <v>503</v>
      </c>
      <c r="F269" s="72" t="s">
        <v>442</v>
      </c>
      <c r="G269" s="73">
        <v>31539.6</v>
      </c>
      <c r="H269" s="73">
        <v>33085</v>
      </c>
      <c r="I269" s="73">
        <v>34573.8</v>
      </c>
    </row>
    <row r="270" spans="1:7" ht="30" hidden="1" outlineLevel="2">
      <c r="A270" s="76" t="s">
        <v>615</v>
      </c>
      <c r="B270" s="72" t="s">
        <v>479</v>
      </c>
      <c r="C270" s="72" t="s">
        <v>441</v>
      </c>
      <c r="D270" s="72" t="s">
        <v>236</v>
      </c>
      <c r="E270" s="72"/>
      <c r="F270" s="72"/>
      <c r="G270" s="73">
        <f>G271+G272+G273+G274+G275</f>
        <v>0</v>
      </c>
    </row>
    <row r="271" spans="1:7" ht="15" hidden="1" outlineLevel="2">
      <c r="A271" s="216"/>
      <c r="B271" s="72"/>
      <c r="C271" s="72"/>
      <c r="D271" s="72"/>
      <c r="E271" s="72"/>
      <c r="F271" s="72"/>
      <c r="G271" s="253"/>
    </row>
    <row r="272" spans="1:7" ht="30" hidden="1" outlineLevel="2">
      <c r="A272" s="76" t="s">
        <v>4</v>
      </c>
      <c r="B272" s="72" t="s">
        <v>479</v>
      </c>
      <c r="C272" s="72" t="s">
        <v>441</v>
      </c>
      <c r="D272" s="72" t="s">
        <v>236</v>
      </c>
      <c r="E272" s="72" t="s">
        <v>361</v>
      </c>
      <c r="F272" s="72" t="s">
        <v>648</v>
      </c>
      <c r="G272" s="242"/>
    </row>
    <row r="273" spans="1:7" ht="45" hidden="1" outlineLevel="2">
      <c r="A273" s="76" t="s">
        <v>5</v>
      </c>
      <c r="B273" s="72" t="s">
        <v>479</v>
      </c>
      <c r="C273" s="72" t="s">
        <v>441</v>
      </c>
      <c r="D273" s="72" t="s">
        <v>236</v>
      </c>
      <c r="E273" s="72" t="s">
        <v>362</v>
      </c>
      <c r="F273" s="72" t="s">
        <v>648</v>
      </c>
      <c r="G273" s="242"/>
    </row>
    <row r="274" spans="1:7" ht="45" hidden="1" outlineLevel="2">
      <c r="A274" s="76" t="s">
        <v>5</v>
      </c>
      <c r="B274" s="72" t="s">
        <v>479</v>
      </c>
      <c r="C274" s="72" t="s">
        <v>441</v>
      </c>
      <c r="D274" s="72" t="s">
        <v>236</v>
      </c>
      <c r="E274" s="72" t="s">
        <v>254</v>
      </c>
      <c r="F274" s="72" t="s">
        <v>648</v>
      </c>
      <c r="G274" s="242"/>
    </row>
    <row r="275" spans="1:7" ht="45" hidden="1" outlineLevel="2">
      <c r="A275" s="76" t="s">
        <v>5</v>
      </c>
      <c r="B275" s="72" t="s">
        <v>479</v>
      </c>
      <c r="C275" s="72" t="s">
        <v>441</v>
      </c>
      <c r="D275" s="72" t="s">
        <v>236</v>
      </c>
      <c r="E275" s="72" t="s">
        <v>2</v>
      </c>
      <c r="F275" s="72" t="s">
        <v>648</v>
      </c>
      <c r="G275" s="242"/>
    </row>
    <row r="276" spans="1:9" ht="17.25" customHeight="1" outlineLevel="2">
      <c r="A276" s="76" t="s">
        <v>520</v>
      </c>
      <c r="B276" s="72" t="s">
        <v>479</v>
      </c>
      <c r="C276" s="72" t="s">
        <v>441</v>
      </c>
      <c r="D276" s="72" t="s">
        <v>225</v>
      </c>
      <c r="E276" s="72"/>
      <c r="F276" s="72"/>
      <c r="G276" s="73">
        <f>G277+G279</f>
        <v>4000</v>
      </c>
      <c r="H276" s="73">
        <f>H277+H279</f>
        <v>4000</v>
      </c>
      <c r="I276" s="73">
        <f>I277+I279</f>
        <v>4000</v>
      </c>
    </row>
    <row r="277" spans="1:9" ht="30" outlineLevel="2">
      <c r="A277" s="76" t="s">
        <v>519</v>
      </c>
      <c r="B277" s="72" t="s">
        <v>479</v>
      </c>
      <c r="C277" s="72" t="s">
        <v>441</v>
      </c>
      <c r="D277" s="72" t="s">
        <v>225</v>
      </c>
      <c r="E277" s="72" t="s">
        <v>522</v>
      </c>
      <c r="F277" s="72"/>
      <c r="G277" s="73">
        <f>G278</f>
        <v>4000</v>
      </c>
      <c r="H277" s="73">
        <f>H278</f>
        <v>4000</v>
      </c>
      <c r="I277" s="73">
        <f>I278</f>
        <v>4000</v>
      </c>
    </row>
    <row r="278" spans="1:9" ht="15" outlineLevel="2">
      <c r="A278" s="76" t="s">
        <v>649</v>
      </c>
      <c r="B278" s="72" t="s">
        <v>479</v>
      </c>
      <c r="C278" s="72" t="s">
        <v>441</v>
      </c>
      <c r="D278" s="72" t="s">
        <v>225</v>
      </c>
      <c r="E278" s="72" t="s">
        <v>522</v>
      </c>
      <c r="F278" s="72" t="s">
        <v>521</v>
      </c>
      <c r="G278" s="73">
        <v>4000</v>
      </c>
      <c r="H278" s="73">
        <v>4000</v>
      </c>
      <c r="I278" s="73">
        <v>4000</v>
      </c>
    </row>
    <row r="279" spans="1:7" ht="15" hidden="1" outlineLevel="2">
      <c r="A279" s="76" t="s">
        <v>649</v>
      </c>
      <c r="B279" s="72" t="s">
        <v>479</v>
      </c>
      <c r="C279" s="72" t="s">
        <v>441</v>
      </c>
      <c r="D279" s="72" t="s">
        <v>225</v>
      </c>
      <c r="E279" s="72" t="s">
        <v>553</v>
      </c>
      <c r="F279" s="72" t="s">
        <v>648</v>
      </c>
      <c r="G279" s="242"/>
    </row>
    <row r="280" spans="1:9" s="120" customFormat="1" ht="15.75" customHeight="1" collapsed="1">
      <c r="A280" s="144" t="s">
        <v>650</v>
      </c>
      <c r="B280" s="145"/>
      <c r="C280" s="145"/>
      <c r="D280" s="145"/>
      <c r="E280" s="145"/>
      <c r="F280" s="145"/>
      <c r="G280" s="146">
        <f aca="true" t="shared" si="15" ref="G280:I282">G281</f>
        <v>0</v>
      </c>
      <c r="H280" s="146">
        <f t="shared" si="15"/>
        <v>16911.79</v>
      </c>
      <c r="I280" s="146">
        <f t="shared" si="15"/>
        <v>37044.96</v>
      </c>
    </row>
    <row r="281" spans="1:9" ht="31.5" customHeight="1">
      <c r="A281" s="91" t="s">
        <v>650</v>
      </c>
      <c r="B281" s="114" t="s">
        <v>479</v>
      </c>
      <c r="C281" s="114" t="s">
        <v>651</v>
      </c>
      <c r="D281" s="114"/>
      <c r="E281" s="114"/>
      <c r="F281" s="114"/>
      <c r="G281" s="74">
        <f t="shared" si="15"/>
        <v>0</v>
      </c>
      <c r="H281" s="74">
        <f t="shared" si="15"/>
        <v>16911.79</v>
      </c>
      <c r="I281" s="74">
        <f t="shared" si="15"/>
        <v>37044.96</v>
      </c>
    </row>
    <row r="282" spans="1:9" ht="31.5" customHeight="1">
      <c r="A282" s="91" t="s">
        <v>650</v>
      </c>
      <c r="B282" s="114" t="s">
        <v>479</v>
      </c>
      <c r="C282" s="114" t="s">
        <v>651</v>
      </c>
      <c r="D282" s="114" t="s">
        <v>651</v>
      </c>
      <c r="E282" s="114" t="s">
        <v>652</v>
      </c>
      <c r="F282" s="114"/>
      <c r="G282" s="74">
        <f t="shared" si="15"/>
        <v>0</v>
      </c>
      <c r="H282" s="74">
        <f t="shared" si="15"/>
        <v>16911.79</v>
      </c>
      <c r="I282" s="74">
        <f t="shared" si="15"/>
        <v>37044.96</v>
      </c>
    </row>
    <row r="283" spans="1:9" ht="34.5" customHeight="1">
      <c r="A283" s="91" t="s">
        <v>650</v>
      </c>
      <c r="B283" s="114" t="s">
        <v>479</v>
      </c>
      <c r="C283" s="114" t="s">
        <v>651</v>
      </c>
      <c r="D283" s="114" t="s">
        <v>651</v>
      </c>
      <c r="E283" s="114" t="s">
        <v>652</v>
      </c>
      <c r="F283" s="114" t="s">
        <v>653</v>
      </c>
      <c r="G283" s="74"/>
      <c r="H283" s="257">
        <f>прил_6!H1180</f>
        <v>16911.79</v>
      </c>
      <c r="I283" s="257">
        <f>прил_6!I1180</f>
        <v>37044.96</v>
      </c>
    </row>
    <row r="284" spans="1:10" s="132" customFormat="1" ht="26.25" customHeight="1">
      <c r="A284" s="147" t="s">
        <v>654</v>
      </c>
      <c r="B284" s="148"/>
      <c r="C284" s="148"/>
      <c r="D284" s="148"/>
      <c r="E284" s="148"/>
      <c r="F284" s="148"/>
      <c r="G284" s="240">
        <f>G12+G49+G53+G62+G92+G110+G184+G221+G245+G255+G262+G266+G280</f>
        <v>692073.6980000001</v>
      </c>
      <c r="H284" s="240">
        <f>H12+H49+H53+H62+H92+H110+H184+H221+H245+H255+H262+H266+H280</f>
        <v>674484.5299999999</v>
      </c>
      <c r="I284" s="240">
        <f>I12+I49+I53+I62+I92+I110+I184+I221+I245+I255+I262+I266+I280</f>
        <v>710589.7699999999</v>
      </c>
      <c r="J284" s="240"/>
    </row>
    <row r="285" ht="15" hidden="1">
      <c r="G285" s="82">
        <v>4538.1</v>
      </c>
    </row>
    <row r="286" ht="12.75" customHeight="1" hidden="1">
      <c r="G286" s="133">
        <f>G284-G285</f>
        <v>687535.5980000001</v>
      </c>
    </row>
    <row r="287" ht="15" customHeight="1" hidden="1"/>
    <row r="288" spans="2:9" ht="30" customHeight="1">
      <c r="B288" s="206"/>
      <c r="C288" s="207"/>
      <c r="G288" s="133">
        <f>G12+G49+G53+G62+G92+G110+G184+G221+G245+G255+G262+G266+G280</f>
        <v>692073.6980000001</v>
      </c>
      <c r="H288" s="133">
        <f>H12+H49+H53+H62+H92+H110+H184+H221+H245+H255+H262+H266+H280</f>
        <v>674484.5299999999</v>
      </c>
      <c r="I288" s="133">
        <f>I12+I49+I53+I62+I92+I110+I184+I221+I245+I255+I262+I266+I280</f>
        <v>710589.7699999999</v>
      </c>
    </row>
    <row r="289" spans="2:9" ht="15">
      <c r="B289" s="206"/>
      <c r="C289" s="207"/>
      <c r="G289" s="299">
        <f>G288-прил_6!G857</f>
        <v>692073.6980000001</v>
      </c>
      <c r="H289" s="299">
        <f>H288-прил_6!H857</f>
        <v>674484.5299999999</v>
      </c>
      <c r="I289" s="299">
        <f>I288-прил_6!I857</f>
        <v>710589.7699999999</v>
      </c>
    </row>
    <row r="290" spans="2:3" ht="15">
      <c r="B290" s="206"/>
      <c r="C290" s="207"/>
    </row>
    <row r="291" spans="2:3" ht="15">
      <c r="B291" s="206"/>
      <c r="C291" s="207"/>
    </row>
    <row r="292" spans="2:9" ht="15">
      <c r="B292" s="206"/>
      <c r="C292" s="206"/>
      <c r="G292" s="134">
        <f>G284-прил_6!G1182</f>
        <v>-0.003000000026077032</v>
      </c>
      <c r="H292" s="134">
        <f>H284-прил_6!H1182</f>
        <v>-0.0020000000949949026</v>
      </c>
      <c r="I292" s="134">
        <f>I284-прил_6!I1182</f>
        <v>-0.001999999978579581</v>
      </c>
    </row>
    <row r="293" spans="2:3" ht="15">
      <c r="B293" s="206"/>
      <c r="C293" s="207"/>
    </row>
    <row r="295" spans="3:8" ht="15">
      <c r="C295" s="208"/>
      <c r="D295" s="493">
        <f>H284-прил_6!H1182</f>
        <v>-0.0020000000949949026</v>
      </c>
      <c r="E295" s="493">
        <f>I284-прил_6!I1182</f>
        <v>-0.001999999978579581</v>
      </c>
      <c r="F295" s="493">
        <f>J284-прил_6!J1182</f>
        <v>0</v>
      </c>
      <c r="G295" s="82">
        <v>24055.46</v>
      </c>
      <c r="H295" s="82">
        <v>43049.45</v>
      </c>
    </row>
    <row r="296" spans="2:3" ht="15">
      <c r="B296" s="206"/>
      <c r="C296" s="207"/>
    </row>
    <row r="297" spans="2:9" ht="15">
      <c r="B297" s="206"/>
      <c r="C297" s="207"/>
      <c r="G297" s="134">
        <f>G284</f>
        <v>692073.6980000001</v>
      </c>
      <c r="H297" s="82">
        <v>664071.61</v>
      </c>
      <c r="I297" s="82">
        <v>707396.68</v>
      </c>
    </row>
    <row r="298" spans="2:9" ht="15">
      <c r="B298" s="206"/>
      <c r="F298" s="105" t="s">
        <v>64</v>
      </c>
      <c r="G298" s="12">
        <v>402874.6</v>
      </c>
      <c r="H298" s="12">
        <v>404939.2</v>
      </c>
      <c r="I298" s="12">
        <v>409865.1</v>
      </c>
    </row>
    <row r="299" spans="2:9" ht="15">
      <c r="B299" s="206"/>
      <c r="G299" s="82">
        <f>G297-G298</f>
        <v>289199.0980000001</v>
      </c>
      <c r="H299" s="82">
        <f>H297-H298</f>
        <v>259132.40999999997</v>
      </c>
      <c r="I299" s="82">
        <f>I297-I298</f>
        <v>297531.5800000001</v>
      </c>
    </row>
    <row r="300" spans="7:9" ht="15">
      <c r="G300" s="82">
        <v>260691.718</v>
      </c>
      <c r="H300" s="82">
        <v>259132.41</v>
      </c>
      <c r="I300" s="82">
        <v>297531.58</v>
      </c>
    </row>
    <row r="1205" ht="6" customHeight="1"/>
    <row r="1226" ht="9.75" customHeight="1"/>
  </sheetData>
  <sheetProtection/>
  <mergeCells count="5">
    <mergeCell ref="I9:I10"/>
    <mergeCell ref="A9:A10"/>
    <mergeCell ref="B9:F9"/>
    <mergeCell ref="G9:G10"/>
    <mergeCell ref="H9:H10"/>
  </mergeCells>
  <printOptions/>
  <pageMargins left="0.43" right="0.75" top="0.2" bottom="0.32" header="0.5" footer="0.5"/>
  <pageSetup fitToHeight="30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CX1186"/>
  <sheetViews>
    <sheetView view="pageBreakPreview" zoomScale="62" zoomScaleSheetLayoutView="62" zoomScalePageLayoutView="0" workbookViewId="0" topLeftCell="A1">
      <selection activeCell="G8" sqref="G8:G9"/>
    </sheetView>
  </sheetViews>
  <sheetFormatPr defaultColWidth="9.140625" defaultRowHeight="12.75" outlineLevelRow="2"/>
  <cols>
    <col min="1" max="1" width="45.8515625" style="69" customWidth="1"/>
    <col min="2" max="2" width="14.57421875" style="105" customWidth="1"/>
    <col min="3" max="3" width="13.28125" style="105" customWidth="1"/>
    <col min="4" max="4" width="12.140625" style="105" customWidth="1"/>
    <col min="5" max="5" width="13.00390625" style="105" customWidth="1"/>
    <col min="6" max="6" width="12.57421875" style="105" customWidth="1"/>
    <col min="7" max="8" width="19.8515625" style="106" customWidth="1"/>
    <col min="9" max="9" width="24.00390625" style="106" customWidth="1"/>
    <col min="10" max="10" width="15.7109375" style="82" bestFit="1" customWidth="1"/>
    <col min="11" max="11" width="18.8515625" style="82" customWidth="1"/>
    <col min="12" max="12" width="15.57421875" style="82" customWidth="1"/>
    <col min="13" max="16384" width="9.140625" style="82" customWidth="1"/>
  </cols>
  <sheetData>
    <row r="1" spans="1:102" s="87" customFormat="1" ht="15">
      <c r="A1" s="86"/>
      <c r="B1" s="104"/>
      <c r="C1" s="104"/>
      <c r="D1" s="104"/>
      <c r="F1" s="104"/>
      <c r="G1" s="520" t="s">
        <v>1173</v>
      </c>
      <c r="H1" s="137"/>
      <c r="I1" s="137"/>
      <c r="CV1" s="88"/>
      <c r="CW1" s="88"/>
      <c r="CX1" s="88"/>
    </row>
    <row r="2" spans="1:102" s="87" customFormat="1" ht="15">
      <c r="A2" s="86"/>
      <c r="B2" s="104"/>
      <c r="C2" s="104"/>
      <c r="D2" s="104"/>
      <c r="F2" s="104"/>
      <c r="G2" s="520" t="s">
        <v>142</v>
      </c>
      <c r="H2" s="137"/>
      <c r="I2" s="137"/>
      <c r="M2" s="89"/>
      <c r="BO2" s="89"/>
      <c r="BP2" s="89"/>
      <c r="CV2" s="88"/>
      <c r="CW2" s="88"/>
      <c r="CX2" s="88"/>
    </row>
    <row r="3" spans="1:102" s="87" customFormat="1" ht="15">
      <c r="A3" s="86"/>
      <c r="B3" s="104"/>
      <c r="C3" s="104"/>
      <c r="D3" s="104"/>
      <c r="F3" s="104"/>
      <c r="G3" s="520" t="s">
        <v>466</v>
      </c>
      <c r="H3" s="137"/>
      <c r="I3" s="137"/>
      <c r="M3" s="89"/>
      <c r="BO3" s="89"/>
      <c r="BP3" s="89"/>
      <c r="CV3" s="88"/>
      <c r="CW3" s="88"/>
      <c r="CX3" s="88"/>
    </row>
    <row r="4" spans="1:102" s="87" customFormat="1" ht="15">
      <c r="A4" s="86"/>
      <c r="B4" s="104"/>
      <c r="C4" s="104"/>
      <c r="D4" s="104"/>
      <c r="F4" s="104"/>
      <c r="G4" s="520" t="s">
        <v>467</v>
      </c>
      <c r="H4" s="137"/>
      <c r="I4" s="137"/>
      <c r="M4" s="89"/>
      <c r="BO4" s="89"/>
      <c r="BP4" s="89"/>
      <c r="CV4" s="88"/>
      <c r="CW4" s="88"/>
      <c r="CX4" s="88"/>
    </row>
    <row r="5" spans="1:102" s="87" customFormat="1" ht="15">
      <c r="A5" s="86"/>
      <c r="B5" s="104"/>
      <c r="C5" s="104"/>
      <c r="D5" s="104"/>
      <c r="E5" s="105"/>
      <c r="F5" s="104"/>
      <c r="G5" s="523" t="s">
        <v>1168</v>
      </c>
      <c r="H5" s="243"/>
      <c r="I5" s="243"/>
      <c r="M5" s="89"/>
      <c r="BO5" s="89"/>
      <c r="BP5" s="89"/>
      <c r="CV5" s="88"/>
      <c r="CW5" s="88"/>
      <c r="CX5" s="88"/>
    </row>
    <row r="6" spans="1:102" s="87" customFormat="1" ht="15">
      <c r="A6" s="229" t="s">
        <v>877</v>
      </c>
      <c r="B6" s="104"/>
      <c r="C6" s="104"/>
      <c r="D6" s="104"/>
      <c r="E6" s="104"/>
      <c r="F6" s="176"/>
      <c r="G6" s="243"/>
      <c r="H6" s="243"/>
      <c r="I6" s="243"/>
      <c r="M6" s="89"/>
      <c r="BO6" s="89"/>
      <c r="BP6" s="89"/>
      <c r="CV6" s="88"/>
      <c r="CW6" s="88"/>
      <c r="CX6" s="88"/>
    </row>
    <row r="7" spans="1:102" s="87" customFormat="1" ht="15">
      <c r="A7" s="86"/>
      <c r="B7" s="104"/>
      <c r="C7" s="104"/>
      <c r="D7" s="104"/>
      <c r="E7" s="104"/>
      <c r="F7" s="104"/>
      <c r="G7" s="243"/>
      <c r="H7" s="243"/>
      <c r="I7" s="243"/>
      <c r="M7" s="89"/>
      <c r="BO7" s="89"/>
      <c r="BP7" s="89"/>
      <c r="CV7" s="88"/>
      <c r="CW7" s="88"/>
      <c r="CX7" s="88"/>
    </row>
    <row r="8" spans="1:9" ht="15" customHeight="1">
      <c r="A8" s="616" t="s">
        <v>827</v>
      </c>
      <c r="B8" s="618" t="s">
        <v>415</v>
      </c>
      <c r="C8" s="618"/>
      <c r="D8" s="618"/>
      <c r="E8" s="618"/>
      <c r="F8" s="618"/>
      <c r="G8" s="619" t="s">
        <v>18</v>
      </c>
      <c r="H8" s="619" t="s">
        <v>14</v>
      </c>
      <c r="I8" s="619" t="s">
        <v>15</v>
      </c>
    </row>
    <row r="9" spans="1:9" ht="45.75" customHeight="1">
      <c r="A9" s="617"/>
      <c r="B9" s="100" t="s">
        <v>475</v>
      </c>
      <c r="C9" s="100" t="s">
        <v>416</v>
      </c>
      <c r="D9" s="100" t="s">
        <v>417</v>
      </c>
      <c r="E9" s="100" t="s">
        <v>418</v>
      </c>
      <c r="F9" s="100" t="s">
        <v>419</v>
      </c>
      <c r="G9" s="619"/>
      <c r="H9" s="619"/>
      <c r="I9" s="619"/>
    </row>
    <row r="10" spans="1:9" ht="15">
      <c r="A10" s="90">
        <v>1</v>
      </c>
      <c r="B10" s="101" t="s">
        <v>420</v>
      </c>
      <c r="C10" s="101" t="s">
        <v>421</v>
      </c>
      <c r="D10" s="101" t="s">
        <v>422</v>
      </c>
      <c r="E10" s="101" t="s">
        <v>409</v>
      </c>
      <c r="F10" s="101" t="s">
        <v>423</v>
      </c>
      <c r="G10" s="290">
        <v>7</v>
      </c>
      <c r="H10" s="290" t="s">
        <v>332</v>
      </c>
      <c r="I10" s="290" t="s">
        <v>17</v>
      </c>
    </row>
    <row r="11" spans="1:9" s="121" customFormat="1" ht="57.75" customHeight="1">
      <c r="A11" s="122" t="s">
        <v>83</v>
      </c>
      <c r="B11" s="118" t="s">
        <v>479</v>
      </c>
      <c r="C11" s="118"/>
      <c r="D11" s="118"/>
      <c r="E11" s="118"/>
      <c r="F11" s="118"/>
      <c r="G11" s="119">
        <f>G12+G36+G171+G185+G281+G292+G357</f>
        <v>582862.0700000001</v>
      </c>
      <c r="H11" s="119">
        <f>H12+H36+H171+H185+H281+H292+H357</f>
        <v>545811.58</v>
      </c>
      <c r="I11" s="119">
        <f>I12+I36+I171+I185+I281+I292+I357</f>
        <v>553874.71</v>
      </c>
    </row>
    <row r="12" spans="1:9" ht="84" customHeight="1" outlineLevel="1">
      <c r="A12" s="466" t="s">
        <v>552</v>
      </c>
      <c r="B12" s="467" t="s">
        <v>479</v>
      </c>
      <c r="C12" s="467"/>
      <c r="D12" s="467"/>
      <c r="E12" s="467"/>
      <c r="F12" s="467"/>
      <c r="G12" s="468">
        <f>G13+G22+G26+G19+G32</f>
        <v>34810.86</v>
      </c>
      <c r="H12" s="468">
        <f>H13+H22+H26+H19+H32</f>
        <v>42913.19</v>
      </c>
      <c r="I12" s="468">
        <f>I13+I22+I26+I19+I32</f>
        <v>35854.87</v>
      </c>
    </row>
    <row r="13" spans="1:9" ht="15.75" outlineLevel="1">
      <c r="A13" s="75" t="s">
        <v>123</v>
      </c>
      <c r="B13" s="70" t="s">
        <v>479</v>
      </c>
      <c r="C13" s="70" t="s">
        <v>230</v>
      </c>
      <c r="D13" s="70"/>
      <c r="E13" s="70"/>
      <c r="F13" s="70"/>
      <c r="G13" s="71">
        <f>G14</f>
        <v>5752.41</v>
      </c>
      <c r="H13" s="71">
        <f>H14</f>
        <v>5748.37</v>
      </c>
      <c r="I13" s="71">
        <f>I14</f>
        <v>5748.37</v>
      </c>
    </row>
    <row r="14" spans="1:9" ht="45" outlineLevel="2">
      <c r="A14" s="76" t="s">
        <v>124</v>
      </c>
      <c r="B14" s="72" t="s">
        <v>479</v>
      </c>
      <c r="C14" s="72" t="s">
        <v>230</v>
      </c>
      <c r="D14" s="72" t="s">
        <v>237</v>
      </c>
      <c r="E14" s="72"/>
      <c r="F14" s="72"/>
      <c r="G14" s="73">
        <f>G15+G17</f>
        <v>5752.41</v>
      </c>
      <c r="H14" s="73">
        <f>H15+H17</f>
        <v>5748.37</v>
      </c>
      <c r="I14" s="73">
        <f>I15+I17</f>
        <v>5748.37</v>
      </c>
    </row>
    <row r="15" spans="1:9" ht="15" outlineLevel="2">
      <c r="A15" s="76" t="s">
        <v>129</v>
      </c>
      <c r="B15" s="72" t="s">
        <v>479</v>
      </c>
      <c r="C15" s="72" t="s">
        <v>230</v>
      </c>
      <c r="D15" s="72" t="s">
        <v>237</v>
      </c>
      <c r="E15" s="72" t="s">
        <v>125</v>
      </c>
      <c r="F15" s="72"/>
      <c r="G15" s="73">
        <f>G16</f>
        <v>5752.41</v>
      </c>
      <c r="H15" s="73">
        <f>H16</f>
        <v>5748.37</v>
      </c>
      <c r="I15" s="73">
        <f>I16</f>
        <v>5748.37</v>
      </c>
    </row>
    <row r="16" spans="1:10" ht="15" outlineLevel="2">
      <c r="A16" s="83" t="s">
        <v>772</v>
      </c>
      <c r="B16" s="72" t="s">
        <v>479</v>
      </c>
      <c r="C16" s="72" t="s">
        <v>230</v>
      </c>
      <c r="D16" s="72" t="s">
        <v>237</v>
      </c>
      <c r="E16" s="72" t="s">
        <v>125</v>
      </c>
      <c r="F16" s="72" t="s">
        <v>71</v>
      </c>
      <c r="G16" s="248">
        <v>5752.41</v>
      </c>
      <c r="H16" s="248">
        <v>5748.37</v>
      </c>
      <c r="I16" s="248">
        <v>5748.37</v>
      </c>
      <c r="J16" s="133">
        <f>G16+G47+G194+G197+G199</f>
        <v>29091.670000000002</v>
      </c>
    </row>
    <row r="17" spans="1:9" ht="15" outlineLevel="2">
      <c r="A17" s="76" t="s">
        <v>300</v>
      </c>
      <c r="B17" s="102" t="s">
        <v>479</v>
      </c>
      <c r="C17" s="72" t="s">
        <v>230</v>
      </c>
      <c r="D17" s="72" t="s">
        <v>237</v>
      </c>
      <c r="E17" s="72" t="s">
        <v>427</v>
      </c>
      <c r="F17" s="72"/>
      <c r="G17" s="73">
        <f>G18</f>
        <v>0</v>
      </c>
      <c r="H17" s="73">
        <f>H18</f>
        <v>0</v>
      </c>
      <c r="I17" s="73">
        <f>I18</f>
        <v>0</v>
      </c>
    </row>
    <row r="18" spans="1:10" ht="15" outlineLevel="2">
      <c r="A18" s="83" t="s">
        <v>772</v>
      </c>
      <c r="B18" s="102" t="s">
        <v>479</v>
      </c>
      <c r="C18" s="72" t="s">
        <v>230</v>
      </c>
      <c r="D18" s="72" t="s">
        <v>237</v>
      </c>
      <c r="E18" s="72" t="s">
        <v>427</v>
      </c>
      <c r="F18" s="72" t="s">
        <v>71</v>
      </c>
      <c r="G18" s="248"/>
      <c r="H18" s="248"/>
      <c r="I18" s="248"/>
      <c r="J18" s="134">
        <f>G16+G46+G43+G40+G175+G177+G180+G189+G195+G197+G199</f>
        <v>39992.34</v>
      </c>
    </row>
    <row r="19" spans="1:10" ht="30" customHeight="1" outlineLevel="2">
      <c r="A19" s="94" t="s">
        <v>470</v>
      </c>
      <c r="B19" s="102" t="s">
        <v>479</v>
      </c>
      <c r="C19" s="72" t="s">
        <v>236</v>
      </c>
      <c r="D19" s="72"/>
      <c r="E19" s="72"/>
      <c r="F19" s="72"/>
      <c r="G19" s="248">
        <f>G20</f>
        <v>50</v>
      </c>
      <c r="H19" s="248">
        <f>H20</f>
        <v>70</v>
      </c>
      <c r="I19" s="248">
        <f>I20</f>
        <v>0</v>
      </c>
      <c r="J19" s="134">
        <f>G21+G216</f>
        <v>625</v>
      </c>
    </row>
    <row r="20" spans="1:9" ht="15" outlineLevel="2">
      <c r="A20" s="83" t="s">
        <v>482</v>
      </c>
      <c r="B20" s="102" t="s">
        <v>479</v>
      </c>
      <c r="C20" s="72" t="s">
        <v>236</v>
      </c>
      <c r="D20" s="72" t="s">
        <v>225</v>
      </c>
      <c r="E20" s="72"/>
      <c r="F20" s="72"/>
      <c r="G20" s="248">
        <f>G21</f>
        <v>50</v>
      </c>
      <c r="H20" s="248">
        <f>H21</f>
        <v>70</v>
      </c>
      <c r="I20" s="248"/>
    </row>
    <row r="21" spans="1:10" ht="45" outlineLevel="2">
      <c r="A21" s="83" t="s">
        <v>385</v>
      </c>
      <c r="B21" s="102" t="s">
        <v>479</v>
      </c>
      <c r="C21" s="72" t="s">
        <v>236</v>
      </c>
      <c r="D21" s="72" t="s">
        <v>225</v>
      </c>
      <c r="E21" s="72" t="s">
        <v>771</v>
      </c>
      <c r="F21" s="72" t="s">
        <v>71</v>
      </c>
      <c r="G21" s="248">
        <v>50</v>
      </c>
      <c r="H21" s="248">
        <v>70</v>
      </c>
      <c r="I21" s="248"/>
      <c r="J21" s="134">
        <f>G22+G285+G287+G291+G58</f>
        <v>106853.7</v>
      </c>
    </row>
    <row r="22" spans="1:9" ht="15.75" outlineLevel="2">
      <c r="A22" s="75" t="s">
        <v>471</v>
      </c>
      <c r="B22" s="70" t="s">
        <v>479</v>
      </c>
      <c r="C22" s="70" t="s">
        <v>231</v>
      </c>
      <c r="D22" s="70"/>
      <c r="E22" s="70"/>
      <c r="F22" s="70"/>
      <c r="G22" s="71">
        <f>G23</f>
        <v>200</v>
      </c>
      <c r="H22" s="71">
        <f>H23</f>
        <v>1004.8</v>
      </c>
      <c r="I22" s="71">
        <f>I23</f>
        <v>0</v>
      </c>
    </row>
    <row r="23" spans="1:10" ht="30" outlineLevel="2">
      <c r="A23" s="76" t="s">
        <v>483</v>
      </c>
      <c r="B23" s="72" t="s">
        <v>479</v>
      </c>
      <c r="C23" s="72" t="s">
        <v>231</v>
      </c>
      <c r="D23" s="72" t="s">
        <v>801</v>
      </c>
      <c r="E23" s="72"/>
      <c r="F23" s="72"/>
      <c r="G23" s="73">
        <f>G24+G25</f>
        <v>200</v>
      </c>
      <c r="H23" s="73">
        <f>H24+H25</f>
        <v>1004.8</v>
      </c>
      <c r="I23" s="73">
        <f>I24+I25</f>
        <v>0</v>
      </c>
      <c r="J23" s="134">
        <f>G29+G31+G236</f>
        <v>32541.89</v>
      </c>
    </row>
    <row r="24" spans="1:9" ht="75" outlineLevel="2">
      <c r="A24" s="76" t="s">
        <v>126</v>
      </c>
      <c r="B24" s="72" t="s">
        <v>479</v>
      </c>
      <c r="C24" s="72" t="s">
        <v>231</v>
      </c>
      <c r="D24" s="72" t="s">
        <v>801</v>
      </c>
      <c r="E24" s="72" t="s">
        <v>626</v>
      </c>
      <c r="F24" s="72">
        <v>900</v>
      </c>
      <c r="G24" s="248">
        <v>100</v>
      </c>
      <c r="H24" s="248">
        <v>50</v>
      </c>
      <c r="I24" s="248"/>
    </row>
    <row r="25" spans="1:9" ht="60" outlineLevel="2">
      <c r="A25" s="76" t="s">
        <v>523</v>
      </c>
      <c r="B25" s="72" t="s">
        <v>479</v>
      </c>
      <c r="C25" s="72" t="s">
        <v>231</v>
      </c>
      <c r="D25" s="72" t="s">
        <v>801</v>
      </c>
      <c r="E25" s="72" t="s">
        <v>127</v>
      </c>
      <c r="F25" s="72">
        <v>900</v>
      </c>
      <c r="G25" s="248">
        <v>100</v>
      </c>
      <c r="H25" s="248">
        <v>954.8</v>
      </c>
      <c r="I25" s="248"/>
    </row>
    <row r="26" spans="1:9" s="38" customFormat="1" ht="15.75" outlineLevel="2">
      <c r="A26" s="75" t="s">
        <v>472</v>
      </c>
      <c r="B26" s="102" t="s">
        <v>479</v>
      </c>
      <c r="C26" s="70" t="s">
        <v>235</v>
      </c>
      <c r="D26" s="70"/>
      <c r="E26" s="70"/>
      <c r="F26" s="70"/>
      <c r="G26" s="71">
        <f>G27</f>
        <v>28808.45</v>
      </c>
      <c r="H26" s="71">
        <f>H27</f>
        <v>36090.020000000004</v>
      </c>
      <c r="I26" s="71">
        <f>I27</f>
        <v>30106.5</v>
      </c>
    </row>
    <row r="27" spans="1:9" ht="45" customHeight="1" outlineLevel="2">
      <c r="A27" s="76" t="s">
        <v>484</v>
      </c>
      <c r="B27" s="102" t="s">
        <v>479</v>
      </c>
      <c r="C27" s="72" t="s">
        <v>235</v>
      </c>
      <c r="D27" s="72" t="s">
        <v>235</v>
      </c>
      <c r="E27" s="72"/>
      <c r="F27" s="72"/>
      <c r="G27" s="73">
        <f>G28+G30</f>
        <v>28808.45</v>
      </c>
      <c r="H27" s="73">
        <f>H28+H30</f>
        <v>36090.020000000004</v>
      </c>
      <c r="I27" s="73">
        <f>I28+I30</f>
        <v>30106.5</v>
      </c>
    </row>
    <row r="28" spans="1:9" ht="54.75" customHeight="1" outlineLevel="2">
      <c r="A28" s="76" t="s">
        <v>461</v>
      </c>
      <c r="B28" s="102" t="s">
        <v>479</v>
      </c>
      <c r="C28" s="72" t="s">
        <v>235</v>
      </c>
      <c r="D28" s="72" t="s">
        <v>235</v>
      </c>
      <c r="E28" s="72" t="s">
        <v>462</v>
      </c>
      <c r="F28" s="72"/>
      <c r="G28" s="73">
        <f>G29</f>
        <v>3973</v>
      </c>
      <c r="H28" s="73">
        <f>H29</f>
        <v>3973</v>
      </c>
      <c r="I28" s="73">
        <f>I29</f>
        <v>3742.5</v>
      </c>
    </row>
    <row r="29" spans="1:9" ht="15" outlineLevel="2">
      <c r="A29" s="83" t="s">
        <v>772</v>
      </c>
      <c r="B29" s="102" t="s">
        <v>479</v>
      </c>
      <c r="C29" s="72" t="s">
        <v>235</v>
      </c>
      <c r="D29" s="72" t="s">
        <v>235</v>
      </c>
      <c r="E29" s="72" t="s">
        <v>462</v>
      </c>
      <c r="F29" s="72">
        <v>900</v>
      </c>
      <c r="G29" s="248">
        <v>3973</v>
      </c>
      <c r="H29" s="248">
        <v>3973</v>
      </c>
      <c r="I29" s="248">
        <v>3742.5</v>
      </c>
    </row>
    <row r="30" spans="1:9" ht="45" outlineLevel="2">
      <c r="A30" s="76" t="s">
        <v>253</v>
      </c>
      <c r="B30" s="102" t="s">
        <v>479</v>
      </c>
      <c r="C30" s="72" t="s">
        <v>235</v>
      </c>
      <c r="D30" s="72" t="s">
        <v>235</v>
      </c>
      <c r="E30" s="72" t="s">
        <v>254</v>
      </c>
      <c r="F30" s="72"/>
      <c r="G30" s="73">
        <f>G31</f>
        <v>24835.45</v>
      </c>
      <c r="H30" s="73">
        <f>H31</f>
        <v>32117.02</v>
      </c>
      <c r="I30" s="73">
        <f>I31</f>
        <v>26364</v>
      </c>
    </row>
    <row r="31" spans="1:9" ht="15" outlineLevel="2">
      <c r="A31" s="83" t="s">
        <v>772</v>
      </c>
      <c r="B31" s="102" t="s">
        <v>479</v>
      </c>
      <c r="C31" s="72" t="s">
        <v>235</v>
      </c>
      <c r="D31" s="72" t="s">
        <v>235</v>
      </c>
      <c r="E31" s="72" t="s">
        <v>254</v>
      </c>
      <c r="F31" s="72">
        <v>900</v>
      </c>
      <c r="G31" s="248">
        <f>11091.17+3029.6+4000+6714.68</f>
        <v>24835.45</v>
      </c>
      <c r="H31" s="248">
        <f>25485+7132.02-500</f>
        <v>32117.02</v>
      </c>
      <c r="I31" s="248">
        <f>28364-2000</f>
        <v>26364</v>
      </c>
    </row>
    <row r="32" spans="1:9" ht="15.75" hidden="1" outlineLevel="2">
      <c r="A32" s="94" t="s">
        <v>474</v>
      </c>
      <c r="B32" s="102" t="s">
        <v>479</v>
      </c>
      <c r="C32" s="72" t="s">
        <v>426</v>
      </c>
      <c r="D32" s="72"/>
      <c r="E32" s="72"/>
      <c r="F32" s="72"/>
      <c r="G32" s="248">
        <f>G33</f>
        <v>0</v>
      </c>
      <c r="H32" s="248">
        <f>H33</f>
        <v>0</v>
      </c>
      <c r="I32" s="248">
        <f>I33</f>
        <v>0</v>
      </c>
    </row>
    <row r="33" spans="1:9" ht="15" hidden="1" outlineLevel="2">
      <c r="A33" s="83" t="s">
        <v>488</v>
      </c>
      <c r="B33" s="102" t="s">
        <v>479</v>
      </c>
      <c r="C33" s="72" t="s">
        <v>426</v>
      </c>
      <c r="D33" s="72" t="s">
        <v>236</v>
      </c>
      <c r="E33" s="72"/>
      <c r="F33" s="72"/>
      <c r="G33" s="248">
        <f>G34+G35</f>
        <v>0</v>
      </c>
      <c r="H33" s="248">
        <f>H34+H35</f>
        <v>0</v>
      </c>
      <c r="I33" s="248">
        <f>I34+I35</f>
        <v>0</v>
      </c>
    </row>
    <row r="34" spans="1:9" ht="48" customHeight="1" hidden="1" outlineLevel="2">
      <c r="A34" s="83" t="s">
        <v>504</v>
      </c>
      <c r="B34" s="102" t="s">
        <v>479</v>
      </c>
      <c r="C34" s="72" t="s">
        <v>426</v>
      </c>
      <c r="D34" s="72" t="s">
        <v>236</v>
      </c>
      <c r="E34" s="72" t="s">
        <v>505</v>
      </c>
      <c r="F34" s="72" t="s">
        <v>634</v>
      </c>
      <c r="G34" s="248"/>
      <c r="H34" s="248"/>
      <c r="I34" s="248"/>
    </row>
    <row r="35" spans="1:9" ht="54" customHeight="1" hidden="1" outlineLevel="2">
      <c r="A35" s="83" t="s">
        <v>504</v>
      </c>
      <c r="B35" s="102" t="s">
        <v>479</v>
      </c>
      <c r="C35" s="72" t="s">
        <v>426</v>
      </c>
      <c r="D35" s="72" t="s">
        <v>236</v>
      </c>
      <c r="E35" s="72" t="s">
        <v>633</v>
      </c>
      <c r="F35" s="72" t="s">
        <v>634</v>
      </c>
      <c r="G35" s="248"/>
      <c r="H35" s="248"/>
      <c r="I35" s="248"/>
    </row>
    <row r="36" spans="1:9" ht="52.5" customHeight="1" outlineLevel="1" collapsed="1">
      <c r="A36" s="466" t="s">
        <v>83</v>
      </c>
      <c r="B36" s="467" t="s">
        <v>479</v>
      </c>
      <c r="C36" s="467"/>
      <c r="D36" s="467"/>
      <c r="E36" s="467"/>
      <c r="F36" s="467"/>
      <c r="G36" s="469">
        <f>G37+G49+G53+G70+G108+G129+G140+G146+G153+G157+G64+G66</f>
        <v>440356.65</v>
      </c>
      <c r="H36" s="469">
        <f>H37+H49+H53+H70+H108+H129+H140+H146+H153+H157+H64+H66</f>
        <v>403177.95999999996</v>
      </c>
      <c r="I36" s="469">
        <f>I37+I49+I53+I70+I108+I129+I140+I146+I153+I157+I64+I66</f>
        <v>417068.5099999999</v>
      </c>
    </row>
    <row r="37" spans="1:9" ht="32.25" customHeight="1" outlineLevel="2">
      <c r="A37" s="75" t="s">
        <v>469</v>
      </c>
      <c r="B37" s="70" t="s">
        <v>479</v>
      </c>
      <c r="C37" s="70" t="s">
        <v>230</v>
      </c>
      <c r="D37" s="70"/>
      <c r="E37" s="70"/>
      <c r="F37" s="70"/>
      <c r="G37" s="71">
        <f>G38+G41+G46</f>
        <v>7486.18</v>
      </c>
      <c r="H37" s="71">
        <f>H38+H41+H46</f>
        <v>7486.18</v>
      </c>
      <c r="I37" s="71">
        <f>I38+I41+I46</f>
        <v>7486.18</v>
      </c>
    </row>
    <row r="38" spans="1:9" ht="52.5" customHeight="1" outlineLevel="2">
      <c r="A38" s="76" t="s">
        <v>128</v>
      </c>
      <c r="B38" s="72" t="s">
        <v>479</v>
      </c>
      <c r="C38" s="72" t="s">
        <v>230</v>
      </c>
      <c r="D38" s="72" t="s">
        <v>799</v>
      </c>
      <c r="E38" s="72"/>
      <c r="F38" s="72"/>
      <c r="G38" s="73">
        <f>G39</f>
        <v>6547.68</v>
      </c>
      <c r="H38" s="73">
        <f aca="true" t="shared" si="0" ref="G38:I39">H39</f>
        <v>6547.68</v>
      </c>
      <c r="I38" s="73">
        <f t="shared" si="0"/>
        <v>6547.68</v>
      </c>
    </row>
    <row r="39" spans="1:9" ht="25.5" customHeight="1" outlineLevel="2">
      <c r="A39" s="76" t="s">
        <v>129</v>
      </c>
      <c r="B39" s="72" t="s">
        <v>479</v>
      </c>
      <c r="C39" s="72" t="s">
        <v>230</v>
      </c>
      <c r="D39" s="72" t="s">
        <v>799</v>
      </c>
      <c r="E39" s="72" t="s">
        <v>125</v>
      </c>
      <c r="F39" s="72"/>
      <c r="G39" s="73">
        <f t="shared" si="0"/>
        <v>6547.68</v>
      </c>
      <c r="H39" s="73">
        <f t="shared" si="0"/>
        <v>6547.68</v>
      </c>
      <c r="I39" s="73">
        <f t="shared" si="0"/>
        <v>6547.68</v>
      </c>
    </row>
    <row r="40" spans="1:9" ht="15" outlineLevel="2">
      <c r="A40" s="83" t="s">
        <v>772</v>
      </c>
      <c r="B40" s="72" t="s">
        <v>479</v>
      </c>
      <c r="C40" s="72" t="s">
        <v>230</v>
      </c>
      <c r="D40" s="72" t="s">
        <v>799</v>
      </c>
      <c r="E40" s="72" t="s">
        <v>125</v>
      </c>
      <c r="F40" s="72" t="s">
        <v>71</v>
      </c>
      <c r="G40" s="248">
        <v>6547.68</v>
      </c>
      <c r="H40" s="248">
        <v>6547.68</v>
      </c>
      <c r="I40" s="248">
        <v>6547.68</v>
      </c>
    </row>
    <row r="41" spans="1:9" ht="15" outlineLevel="2">
      <c r="A41" s="76" t="s">
        <v>481</v>
      </c>
      <c r="B41" s="72" t="s">
        <v>479</v>
      </c>
      <c r="C41" s="72" t="s">
        <v>230</v>
      </c>
      <c r="D41" s="72" t="s">
        <v>800</v>
      </c>
      <c r="E41" s="72"/>
      <c r="F41" s="72"/>
      <c r="G41" s="73">
        <f aca="true" t="shared" si="1" ref="G41:I42">G42</f>
        <v>500</v>
      </c>
      <c r="H41" s="73">
        <f t="shared" si="1"/>
        <v>500</v>
      </c>
      <c r="I41" s="73">
        <f t="shared" si="1"/>
        <v>500</v>
      </c>
    </row>
    <row r="42" spans="1:9" ht="15" outlineLevel="2">
      <c r="A42" s="76" t="s">
        <v>130</v>
      </c>
      <c r="B42" s="72" t="s">
        <v>479</v>
      </c>
      <c r="C42" s="72" t="s">
        <v>230</v>
      </c>
      <c r="D42" s="72" t="s">
        <v>800</v>
      </c>
      <c r="E42" s="72" t="s">
        <v>431</v>
      </c>
      <c r="F42" s="72" t="s">
        <v>805</v>
      </c>
      <c r="G42" s="73">
        <f t="shared" si="1"/>
        <v>500</v>
      </c>
      <c r="H42" s="73">
        <f t="shared" si="1"/>
        <v>500</v>
      </c>
      <c r="I42" s="73">
        <f t="shared" si="1"/>
        <v>500</v>
      </c>
    </row>
    <row r="43" spans="1:9" ht="15" outlineLevel="2">
      <c r="A43" s="76" t="s">
        <v>684</v>
      </c>
      <c r="B43" s="72" t="s">
        <v>479</v>
      </c>
      <c r="C43" s="72" t="s">
        <v>230</v>
      </c>
      <c r="D43" s="72" t="s">
        <v>800</v>
      </c>
      <c r="E43" s="72" t="s">
        <v>431</v>
      </c>
      <c r="F43" s="72" t="s">
        <v>805</v>
      </c>
      <c r="G43" s="73">
        <v>500</v>
      </c>
      <c r="H43" s="73">
        <v>500</v>
      </c>
      <c r="I43" s="73">
        <v>500</v>
      </c>
    </row>
    <row r="44" spans="1:9" s="135" customFormat="1" ht="12.75" customHeight="1" hidden="1">
      <c r="A44" s="221"/>
      <c r="B44" s="226"/>
      <c r="C44" s="226"/>
      <c r="D44" s="226"/>
      <c r="E44" s="226"/>
      <c r="F44" s="226"/>
      <c r="G44" s="245"/>
      <c r="H44" s="245"/>
      <c r="I44" s="245"/>
    </row>
    <row r="45" spans="1:9" s="97" customFormat="1" ht="15.75">
      <c r="A45" s="75" t="s">
        <v>123</v>
      </c>
      <c r="B45" s="70" t="s">
        <v>479</v>
      </c>
      <c r="C45" s="70" t="s">
        <v>230</v>
      </c>
      <c r="D45" s="70"/>
      <c r="E45" s="70"/>
      <c r="F45" s="70"/>
      <c r="G45" s="136">
        <f aca="true" t="shared" si="2" ref="G45:I47">G46</f>
        <v>438.5</v>
      </c>
      <c r="H45" s="136">
        <f t="shared" si="2"/>
        <v>438.5</v>
      </c>
      <c r="I45" s="136">
        <f t="shared" si="2"/>
        <v>438.5</v>
      </c>
    </row>
    <row r="46" spans="1:9" s="98" customFormat="1" ht="45">
      <c r="A46" s="76" t="s">
        <v>124</v>
      </c>
      <c r="B46" s="72" t="s">
        <v>479</v>
      </c>
      <c r="C46" s="72" t="s">
        <v>230</v>
      </c>
      <c r="D46" s="72" t="s">
        <v>237</v>
      </c>
      <c r="E46" s="72"/>
      <c r="F46" s="72"/>
      <c r="G46" s="73">
        <f t="shared" si="2"/>
        <v>438.5</v>
      </c>
      <c r="H46" s="73">
        <f t="shared" si="2"/>
        <v>438.5</v>
      </c>
      <c r="I46" s="73">
        <f t="shared" si="2"/>
        <v>438.5</v>
      </c>
    </row>
    <row r="47" spans="1:9" s="98" customFormat="1" ht="45">
      <c r="A47" s="76" t="s">
        <v>542</v>
      </c>
      <c r="B47" s="72" t="s">
        <v>479</v>
      </c>
      <c r="C47" s="72" t="s">
        <v>230</v>
      </c>
      <c r="D47" s="72" t="s">
        <v>237</v>
      </c>
      <c r="E47" s="72" t="s">
        <v>68</v>
      </c>
      <c r="F47" s="72"/>
      <c r="G47" s="73">
        <f t="shared" si="2"/>
        <v>438.5</v>
      </c>
      <c r="H47" s="73">
        <f t="shared" si="2"/>
        <v>438.5</v>
      </c>
      <c r="I47" s="73">
        <f t="shared" si="2"/>
        <v>438.5</v>
      </c>
    </row>
    <row r="48" spans="1:9" s="98" customFormat="1" ht="15">
      <c r="A48" s="76" t="s">
        <v>750</v>
      </c>
      <c r="B48" s="72" t="s">
        <v>479</v>
      </c>
      <c r="C48" s="72" t="s">
        <v>230</v>
      </c>
      <c r="D48" s="72" t="s">
        <v>237</v>
      </c>
      <c r="E48" s="72" t="s">
        <v>68</v>
      </c>
      <c r="F48" s="72" t="s">
        <v>541</v>
      </c>
      <c r="G48" s="73">
        <v>438.5</v>
      </c>
      <c r="H48" s="73">
        <v>438.5</v>
      </c>
      <c r="I48" s="73">
        <v>438.5</v>
      </c>
    </row>
    <row r="49" spans="1:9" ht="36" customHeight="1" outlineLevel="2">
      <c r="A49" s="75" t="s">
        <v>131</v>
      </c>
      <c r="B49" s="70" t="s">
        <v>479</v>
      </c>
      <c r="C49" s="70" t="s">
        <v>225</v>
      </c>
      <c r="D49" s="70"/>
      <c r="E49" s="70"/>
      <c r="F49" s="70"/>
      <c r="G49" s="71">
        <f aca="true" t="shared" si="3" ref="G49:I51">G50</f>
        <v>2354.3</v>
      </c>
      <c r="H49" s="71">
        <f t="shared" si="3"/>
        <v>2422.5</v>
      </c>
      <c r="I49" s="71">
        <f t="shared" si="3"/>
        <v>2427.6</v>
      </c>
    </row>
    <row r="50" spans="1:9" ht="15" outlineLevel="2">
      <c r="A50" s="76" t="s">
        <v>132</v>
      </c>
      <c r="B50" s="72" t="s">
        <v>479</v>
      </c>
      <c r="C50" s="72" t="s">
        <v>225</v>
      </c>
      <c r="D50" s="72" t="s">
        <v>236</v>
      </c>
      <c r="E50" s="72"/>
      <c r="F50" s="72"/>
      <c r="G50" s="73">
        <f>G52</f>
        <v>2354.3</v>
      </c>
      <c r="H50" s="73">
        <f>H52</f>
        <v>2422.5</v>
      </c>
      <c r="I50" s="73">
        <f>I52</f>
        <v>2427.6</v>
      </c>
    </row>
    <row r="51" spans="1:9" ht="57.75" customHeight="1" outlineLevel="2">
      <c r="A51" s="76" t="s">
        <v>133</v>
      </c>
      <c r="B51" s="72" t="s">
        <v>479</v>
      </c>
      <c r="C51" s="72" t="s">
        <v>225</v>
      </c>
      <c r="D51" s="72" t="s">
        <v>236</v>
      </c>
      <c r="E51" s="72" t="s">
        <v>432</v>
      </c>
      <c r="F51" s="72" t="s">
        <v>273</v>
      </c>
      <c r="G51" s="73">
        <f t="shared" si="3"/>
        <v>2354.3</v>
      </c>
      <c r="H51" s="73">
        <f t="shared" si="3"/>
        <v>2422.5</v>
      </c>
      <c r="I51" s="73">
        <f t="shared" si="3"/>
        <v>2427.6</v>
      </c>
    </row>
    <row r="52" spans="1:9" ht="15" outlineLevel="2">
      <c r="A52" s="76" t="s">
        <v>134</v>
      </c>
      <c r="B52" s="72" t="s">
        <v>479</v>
      </c>
      <c r="C52" s="72" t="s">
        <v>225</v>
      </c>
      <c r="D52" s="72" t="s">
        <v>236</v>
      </c>
      <c r="E52" s="72" t="s">
        <v>432</v>
      </c>
      <c r="F52" s="72" t="s">
        <v>433</v>
      </c>
      <c r="G52" s="73">
        <v>2354.3</v>
      </c>
      <c r="H52" s="73">
        <v>2422.5</v>
      </c>
      <c r="I52" s="73">
        <v>2427.6</v>
      </c>
    </row>
    <row r="53" spans="1:9" ht="15.75" outlineLevel="2">
      <c r="A53" s="75" t="s">
        <v>471</v>
      </c>
      <c r="B53" s="102" t="s">
        <v>479</v>
      </c>
      <c r="C53" s="70" t="s">
        <v>231</v>
      </c>
      <c r="D53" s="70"/>
      <c r="E53" s="70"/>
      <c r="F53" s="70"/>
      <c r="G53" s="73">
        <f>G59+G56+G54</f>
        <v>42511.7</v>
      </c>
      <c r="H53" s="73">
        <f>H59+H56+H54</f>
        <v>24102.5</v>
      </c>
      <c r="I53" s="73">
        <f>I59+I56+I54</f>
        <v>24923.4</v>
      </c>
    </row>
    <row r="54" spans="1:9" ht="33.75" customHeight="1" hidden="1" outlineLevel="2">
      <c r="A54" s="75" t="s">
        <v>483</v>
      </c>
      <c r="B54" s="102" t="s">
        <v>479</v>
      </c>
      <c r="C54" s="70" t="s">
        <v>231</v>
      </c>
      <c r="D54" s="70" t="s">
        <v>235</v>
      </c>
      <c r="E54" s="70"/>
      <c r="F54" s="70"/>
      <c r="G54" s="73">
        <f>G55</f>
        <v>0</v>
      </c>
      <c r="H54" s="73">
        <f>H55</f>
        <v>0</v>
      </c>
      <c r="I54" s="73">
        <f>I55</f>
        <v>0</v>
      </c>
    </row>
    <row r="55" spans="1:9" ht="47.25" hidden="1" outlineLevel="2">
      <c r="A55" s="212" t="s">
        <v>238</v>
      </c>
      <c r="B55" s="102" t="s">
        <v>479</v>
      </c>
      <c r="C55" s="70" t="s">
        <v>231</v>
      </c>
      <c r="D55" s="70" t="s">
        <v>235</v>
      </c>
      <c r="E55" s="249" t="s">
        <v>555</v>
      </c>
      <c r="F55" s="70" t="s">
        <v>648</v>
      </c>
      <c r="G55" s="73"/>
      <c r="H55" s="73"/>
      <c r="I55" s="73"/>
    </row>
    <row r="56" spans="1:9" ht="15.75" outlineLevel="2">
      <c r="A56" s="212" t="s">
        <v>639</v>
      </c>
      <c r="B56" s="102" t="s">
        <v>479</v>
      </c>
      <c r="C56" s="70" t="s">
        <v>231</v>
      </c>
      <c r="D56" s="70" t="s">
        <v>229</v>
      </c>
      <c r="E56" s="70"/>
      <c r="F56" s="70"/>
      <c r="G56" s="73">
        <f aca="true" t="shared" si="4" ref="G56:I57">G57</f>
        <v>42511.7</v>
      </c>
      <c r="H56" s="73">
        <f t="shared" si="4"/>
        <v>24102.5</v>
      </c>
      <c r="I56" s="73">
        <f t="shared" si="4"/>
        <v>24923.4</v>
      </c>
    </row>
    <row r="57" spans="1:9" ht="60" outlineLevel="2">
      <c r="A57" s="76" t="s">
        <v>637</v>
      </c>
      <c r="B57" s="102" t="s">
        <v>479</v>
      </c>
      <c r="C57" s="72" t="s">
        <v>231</v>
      </c>
      <c r="D57" s="72" t="s">
        <v>229</v>
      </c>
      <c r="E57" s="72" t="s">
        <v>640</v>
      </c>
      <c r="F57" s="72"/>
      <c r="G57" s="73">
        <f t="shared" si="4"/>
        <v>42511.7</v>
      </c>
      <c r="H57" s="73">
        <f t="shared" si="4"/>
        <v>24102.5</v>
      </c>
      <c r="I57" s="73">
        <f t="shared" si="4"/>
        <v>24923.4</v>
      </c>
    </row>
    <row r="58" spans="1:9" ht="15" outlineLevel="2">
      <c r="A58" s="76" t="s">
        <v>638</v>
      </c>
      <c r="B58" s="102" t="s">
        <v>479</v>
      </c>
      <c r="C58" s="213" t="s">
        <v>231</v>
      </c>
      <c r="D58" s="213" t="s">
        <v>229</v>
      </c>
      <c r="E58" s="72" t="s">
        <v>640</v>
      </c>
      <c r="F58" s="72" t="s">
        <v>113</v>
      </c>
      <c r="G58" s="73">
        <v>42511.7</v>
      </c>
      <c r="H58" s="73">
        <v>24102.5</v>
      </c>
      <c r="I58" s="73">
        <v>24923.4</v>
      </c>
    </row>
    <row r="59" spans="1:9" ht="30" hidden="1" outlineLevel="2">
      <c r="A59" s="76" t="s">
        <v>483</v>
      </c>
      <c r="B59" s="102" t="s">
        <v>479</v>
      </c>
      <c r="C59" s="72" t="s">
        <v>231</v>
      </c>
      <c r="D59" s="72" t="s">
        <v>801</v>
      </c>
      <c r="E59" s="72"/>
      <c r="F59" s="72"/>
      <c r="G59" s="73">
        <f>G60+G62</f>
        <v>0</v>
      </c>
      <c r="H59" s="73">
        <f>H60+H62</f>
        <v>0</v>
      </c>
      <c r="I59" s="73">
        <f>I60+I62</f>
        <v>0</v>
      </c>
    </row>
    <row r="60" spans="1:9" ht="75" hidden="1" outlineLevel="2">
      <c r="A60" s="83" t="s">
        <v>646</v>
      </c>
      <c r="B60" s="102" t="s">
        <v>479</v>
      </c>
      <c r="C60" s="72" t="s">
        <v>231</v>
      </c>
      <c r="D60" s="72" t="s">
        <v>801</v>
      </c>
      <c r="E60" s="72" t="s">
        <v>647</v>
      </c>
      <c r="F60" s="72"/>
      <c r="G60" s="73">
        <f>G61</f>
        <v>0</v>
      </c>
      <c r="H60" s="73">
        <f>H61</f>
        <v>0</v>
      </c>
      <c r="I60" s="73">
        <f>I61</f>
        <v>0</v>
      </c>
    </row>
    <row r="61" spans="1:9" ht="15" hidden="1" outlineLevel="2">
      <c r="A61" s="83" t="s">
        <v>649</v>
      </c>
      <c r="B61" s="102" t="s">
        <v>479</v>
      </c>
      <c r="C61" s="72" t="s">
        <v>231</v>
      </c>
      <c r="D61" s="72" t="s">
        <v>801</v>
      </c>
      <c r="E61" s="72" t="s">
        <v>647</v>
      </c>
      <c r="F61" s="72" t="s">
        <v>648</v>
      </c>
      <c r="G61" s="248"/>
      <c r="H61" s="248"/>
      <c r="I61" s="248"/>
    </row>
    <row r="62" spans="1:9" ht="18" customHeight="1" hidden="1" outlineLevel="2">
      <c r="A62" s="225" t="s">
        <v>444</v>
      </c>
      <c r="B62" s="72" t="s">
        <v>479</v>
      </c>
      <c r="C62" s="72" t="s">
        <v>231</v>
      </c>
      <c r="D62" s="72" t="s">
        <v>801</v>
      </c>
      <c r="E62" s="72" t="s">
        <v>294</v>
      </c>
      <c r="F62" s="72" t="s">
        <v>71</v>
      </c>
      <c r="G62" s="248"/>
      <c r="H62" s="248"/>
      <c r="I62" s="248"/>
    </row>
    <row r="63" spans="1:9" ht="18" customHeight="1" hidden="1" outlineLevel="2">
      <c r="A63" s="225" t="s">
        <v>472</v>
      </c>
      <c r="B63" s="72" t="s">
        <v>479</v>
      </c>
      <c r="C63" s="72" t="s">
        <v>235</v>
      </c>
      <c r="D63" s="72"/>
      <c r="E63" s="72"/>
      <c r="F63" s="72"/>
      <c r="G63" s="248">
        <f>G65+G66</f>
        <v>0</v>
      </c>
      <c r="H63" s="248">
        <f>H65+H66</f>
        <v>0</v>
      </c>
      <c r="I63" s="248">
        <f>I65+I66</f>
        <v>0</v>
      </c>
    </row>
    <row r="64" spans="1:9" ht="15" hidden="1" outlineLevel="2">
      <c r="A64" s="225" t="s">
        <v>556</v>
      </c>
      <c r="B64" s="72" t="s">
        <v>479</v>
      </c>
      <c r="C64" s="72" t="s">
        <v>235</v>
      </c>
      <c r="D64" s="72" t="s">
        <v>225</v>
      </c>
      <c r="E64" s="72"/>
      <c r="F64" s="72"/>
      <c r="G64" s="248">
        <f>G65</f>
        <v>0</v>
      </c>
      <c r="H64" s="248">
        <f>H65</f>
        <v>0</v>
      </c>
      <c r="I64" s="248">
        <f>I65</f>
        <v>0</v>
      </c>
    </row>
    <row r="65" spans="1:9" ht="47.25" customHeight="1" hidden="1" outlineLevel="2">
      <c r="A65" s="225" t="s">
        <v>554</v>
      </c>
      <c r="B65" s="72" t="s">
        <v>479</v>
      </c>
      <c r="C65" s="72" t="s">
        <v>235</v>
      </c>
      <c r="D65" s="72" t="s">
        <v>225</v>
      </c>
      <c r="E65" s="72" t="s">
        <v>555</v>
      </c>
      <c r="F65" s="72" t="s">
        <v>648</v>
      </c>
      <c r="G65" s="248"/>
      <c r="H65" s="248"/>
      <c r="I65" s="248"/>
    </row>
    <row r="66" spans="1:9" ht="30" hidden="1" outlineLevel="2">
      <c r="A66" s="225" t="s">
        <v>484</v>
      </c>
      <c r="B66" s="72" t="s">
        <v>479</v>
      </c>
      <c r="C66" s="72" t="s">
        <v>235</v>
      </c>
      <c r="D66" s="72" t="s">
        <v>235</v>
      </c>
      <c r="E66" s="72"/>
      <c r="F66" s="72"/>
      <c r="G66" s="248">
        <f>G67+G68</f>
        <v>0</v>
      </c>
      <c r="H66" s="248">
        <f>H67+H68</f>
        <v>0</v>
      </c>
      <c r="I66" s="248">
        <f>I67+I68</f>
        <v>0</v>
      </c>
    </row>
    <row r="67" spans="1:9" ht="47.25" customHeight="1" hidden="1" outlineLevel="2">
      <c r="A67" s="225" t="s">
        <v>557</v>
      </c>
      <c r="B67" s="72" t="s">
        <v>479</v>
      </c>
      <c r="C67" s="72" t="s">
        <v>235</v>
      </c>
      <c r="D67" s="72" t="s">
        <v>235</v>
      </c>
      <c r="E67" s="72" t="s">
        <v>254</v>
      </c>
      <c r="F67" s="72" t="s">
        <v>71</v>
      </c>
      <c r="G67" s="248"/>
      <c r="H67" s="248"/>
      <c r="I67" s="248"/>
    </row>
    <row r="68" spans="1:9" ht="47.25" customHeight="1" hidden="1" outlineLevel="2">
      <c r="A68" s="225" t="s">
        <v>558</v>
      </c>
      <c r="B68" s="72" t="s">
        <v>479</v>
      </c>
      <c r="C68" s="72" t="s">
        <v>235</v>
      </c>
      <c r="D68" s="72" t="s">
        <v>235</v>
      </c>
      <c r="E68" s="72" t="s">
        <v>792</v>
      </c>
      <c r="F68" s="72" t="s">
        <v>71</v>
      </c>
      <c r="G68" s="248"/>
      <c r="H68" s="248"/>
      <c r="I68" s="248"/>
    </row>
    <row r="69" spans="1:9" ht="47.25" customHeight="1" hidden="1" outlineLevel="2">
      <c r="A69" s="225"/>
      <c r="B69" s="72"/>
      <c r="C69" s="72"/>
      <c r="D69" s="72"/>
      <c r="E69" s="72"/>
      <c r="F69" s="72"/>
      <c r="G69" s="248"/>
      <c r="H69" s="248"/>
      <c r="I69" s="248"/>
    </row>
    <row r="70" spans="1:10" s="38" customFormat="1" ht="15.75" collapsed="1">
      <c r="A70" s="262" t="s">
        <v>473</v>
      </c>
      <c r="B70" s="263" t="s">
        <v>479</v>
      </c>
      <c r="C70" s="263" t="s">
        <v>233</v>
      </c>
      <c r="D70" s="263"/>
      <c r="E70" s="263"/>
      <c r="F70" s="263"/>
      <c r="G70" s="264">
        <f>G71+G74+G89+G94</f>
        <v>308664.04000000004</v>
      </c>
      <c r="H70" s="264">
        <f>H71+H74+H89+H94</f>
        <v>286268.98999999993</v>
      </c>
      <c r="I70" s="264">
        <f>I71+I74+I89+I94</f>
        <v>294625.42999999993</v>
      </c>
      <c r="J70" s="244"/>
    </row>
    <row r="71" spans="1:9" ht="15">
      <c r="A71" s="265" t="s">
        <v>682</v>
      </c>
      <c r="B71" s="266" t="s">
        <v>479</v>
      </c>
      <c r="C71" s="266" t="s">
        <v>233</v>
      </c>
      <c r="D71" s="266" t="s">
        <v>230</v>
      </c>
      <c r="E71" s="266"/>
      <c r="F71" s="266"/>
      <c r="G71" s="149">
        <f aca="true" t="shared" si="5" ref="G71:I72">G72</f>
        <v>17860.39</v>
      </c>
      <c r="H71" s="149">
        <f t="shared" si="5"/>
        <v>18263.91</v>
      </c>
      <c r="I71" s="149">
        <f t="shared" si="5"/>
        <v>17303.91</v>
      </c>
    </row>
    <row r="72" spans="1:10" ht="36.75" customHeight="1">
      <c r="A72" s="91" t="s">
        <v>525</v>
      </c>
      <c r="B72" s="114" t="s">
        <v>479</v>
      </c>
      <c r="C72" s="114" t="s">
        <v>233</v>
      </c>
      <c r="D72" s="114" t="s">
        <v>230</v>
      </c>
      <c r="E72" s="114" t="s">
        <v>643</v>
      </c>
      <c r="F72" s="114"/>
      <c r="G72" s="73">
        <f t="shared" si="5"/>
        <v>17860.39</v>
      </c>
      <c r="H72" s="73">
        <f t="shared" si="5"/>
        <v>18263.91</v>
      </c>
      <c r="I72" s="73">
        <f t="shared" si="5"/>
        <v>17303.91</v>
      </c>
      <c r="J72" s="133">
        <f>G70+G243+G1184</f>
        <v>419918.13100000005</v>
      </c>
    </row>
    <row r="73" spans="1:12" ht="75" customHeight="1">
      <c r="A73" s="91" t="s">
        <v>585</v>
      </c>
      <c r="B73" s="114" t="s">
        <v>479</v>
      </c>
      <c r="C73" s="114" t="s">
        <v>233</v>
      </c>
      <c r="D73" s="114" t="s">
        <v>230</v>
      </c>
      <c r="E73" s="114" t="s">
        <v>643</v>
      </c>
      <c r="F73" s="114" t="s">
        <v>72</v>
      </c>
      <c r="G73" s="248">
        <v>17860.39</v>
      </c>
      <c r="H73" s="248">
        <f>17303.91+960</f>
        <v>18263.91</v>
      </c>
      <c r="I73" s="248">
        <f>19353.89-2049.98</f>
        <v>17303.91</v>
      </c>
      <c r="J73" s="133">
        <f>J75-J74</f>
        <v>7972.1900000000605</v>
      </c>
      <c r="K73" s="133">
        <f>K75-K74</f>
        <v>278759.49999999994</v>
      </c>
      <c r="L73" s="133">
        <f>L75-L74</f>
        <v>285430.17</v>
      </c>
    </row>
    <row r="74" spans="1:10" s="132" customFormat="1" ht="14.25">
      <c r="A74" s="147" t="s">
        <v>476</v>
      </c>
      <c r="B74" s="148" t="s">
        <v>479</v>
      </c>
      <c r="C74" s="148" t="s">
        <v>233</v>
      </c>
      <c r="D74" s="148" t="s">
        <v>225</v>
      </c>
      <c r="E74" s="148"/>
      <c r="F74" s="148"/>
      <c r="G74" s="149">
        <f>G75+G77+G79+G80+G81+G83+G85+G87</f>
        <v>283096.95</v>
      </c>
      <c r="H74" s="149">
        <f>H75+H77+H79+H80+H81+H83+H85+H87</f>
        <v>266474.69</v>
      </c>
      <c r="I74" s="149">
        <f>I75+I77+I79+I80+I81+I83+I85+I87</f>
        <v>275880.31</v>
      </c>
      <c r="J74" s="132">
        <v>272729.47</v>
      </c>
    </row>
    <row r="75" spans="1:12" ht="30">
      <c r="A75" s="76" t="s">
        <v>525</v>
      </c>
      <c r="B75" s="115" t="s">
        <v>479</v>
      </c>
      <c r="C75" s="115" t="s">
        <v>233</v>
      </c>
      <c r="D75" s="115" t="s">
        <v>225</v>
      </c>
      <c r="E75" s="115" t="s">
        <v>570</v>
      </c>
      <c r="F75" s="115"/>
      <c r="G75" s="73">
        <f>G76</f>
        <v>39745.44</v>
      </c>
      <c r="H75" s="73">
        <f>H76</f>
        <v>39487.25</v>
      </c>
      <c r="I75" s="73">
        <f>I76</f>
        <v>47117.11</v>
      </c>
      <c r="J75" s="133">
        <f>G72+G76+G78+G82+G86+G139+G93</f>
        <v>280701.66000000003</v>
      </c>
      <c r="K75" s="133">
        <f>H72+H76+H78+H82+H86+H139+H93</f>
        <v>278759.49999999994</v>
      </c>
      <c r="L75" s="133">
        <f>I72+I76+I78+I82+I86+I139+I93</f>
        <v>285430.17</v>
      </c>
    </row>
    <row r="76" spans="1:12" ht="69" customHeight="1">
      <c r="A76" s="76" t="s">
        <v>585</v>
      </c>
      <c r="B76" s="115" t="s">
        <v>479</v>
      </c>
      <c r="C76" s="115" t="s">
        <v>233</v>
      </c>
      <c r="D76" s="115" t="s">
        <v>225</v>
      </c>
      <c r="E76" s="115" t="s">
        <v>570</v>
      </c>
      <c r="F76" s="115" t="s">
        <v>72</v>
      </c>
      <c r="G76" s="248">
        <v>39745.44</v>
      </c>
      <c r="H76" s="248">
        <f>32767.24+6720.01</f>
        <v>39487.25</v>
      </c>
      <c r="I76" s="248">
        <v>47117.11</v>
      </c>
      <c r="J76" s="134">
        <f>G73+G76+G78+G79+G82+G86+G93+G100+G103+G111+G117+G121+G138+G143+G149+G152+G48+G134+G136</f>
        <v>329979.59</v>
      </c>
      <c r="K76" s="134">
        <f>H73+H76+H78+H79+H82+H86+H93+H100+H103+H111+H117+H121+H138+H143+H149+H152+H48+H134+H136</f>
        <v>326755.69999999984</v>
      </c>
      <c r="L76" s="134">
        <f>I73+I76+I78+I79+I82+I86+I93+I100+I103+I111+I117+I121+I138+I143+I149+I152+I48+I134+I136</f>
        <v>338396.27</v>
      </c>
    </row>
    <row r="77" spans="1:9" s="251" customFormat="1" ht="125.25" customHeight="1">
      <c r="A77" s="76" t="s">
        <v>571</v>
      </c>
      <c r="B77" s="115" t="s">
        <v>479</v>
      </c>
      <c r="C77" s="115" t="s">
        <v>233</v>
      </c>
      <c r="D77" s="115" t="s">
        <v>225</v>
      </c>
      <c r="E77" s="115" t="s">
        <v>572</v>
      </c>
      <c r="F77" s="115"/>
      <c r="G77" s="73">
        <f>G78</f>
        <v>210251.2</v>
      </c>
      <c r="H77" s="73">
        <f>H78</f>
        <v>210324.7</v>
      </c>
      <c r="I77" s="73">
        <f>I78</f>
        <v>210400.5</v>
      </c>
    </row>
    <row r="78" spans="1:9" s="251" customFormat="1" ht="45">
      <c r="A78" s="214" t="s">
        <v>584</v>
      </c>
      <c r="B78" s="115" t="s">
        <v>479</v>
      </c>
      <c r="C78" s="115" t="s">
        <v>233</v>
      </c>
      <c r="D78" s="115" t="s">
        <v>225</v>
      </c>
      <c r="E78" s="115" t="s">
        <v>572</v>
      </c>
      <c r="F78" s="115" t="s">
        <v>73</v>
      </c>
      <c r="G78" s="248">
        <v>210251.2</v>
      </c>
      <c r="H78" s="248">
        <v>210324.7</v>
      </c>
      <c r="I78" s="248">
        <v>210400.5</v>
      </c>
    </row>
    <row r="79" spans="1:9" ht="72.75" customHeight="1">
      <c r="A79" s="76" t="s">
        <v>585</v>
      </c>
      <c r="B79" s="72" t="s">
        <v>479</v>
      </c>
      <c r="C79" s="72" t="s">
        <v>233</v>
      </c>
      <c r="D79" s="72" t="s">
        <v>225</v>
      </c>
      <c r="E79" s="72" t="s">
        <v>429</v>
      </c>
      <c r="F79" s="72" t="s">
        <v>72</v>
      </c>
      <c r="G79" s="248">
        <v>9413.37</v>
      </c>
      <c r="H79" s="248">
        <f>9413.37+2400</f>
        <v>11813.37</v>
      </c>
      <c r="I79" s="248">
        <f>9413.37+5124.95-1024.99</f>
        <v>13513.33</v>
      </c>
    </row>
    <row r="80" spans="1:9" ht="53.25" customHeight="1" hidden="1">
      <c r="A80" s="214" t="s">
        <v>584</v>
      </c>
      <c r="B80" s="72" t="s">
        <v>479</v>
      </c>
      <c r="C80" s="72" t="s">
        <v>233</v>
      </c>
      <c r="D80" s="72" t="s">
        <v>225</v>
      </c>
      <c r="E80" s="72" t="s">
        <v>429</v>
      </c>
      <c r="F80" s="72" t="s">
        <v>73</v>
      </c>
      <c r="G80" s="248">
        <v>0</v>
      </c>
      <c r="H80" s="248">
        <v>0</v>
      </c>
      <c r="I80" s="248">
        <v>0</v>
      </c>
    </row>
    <row r="81" spans="1:9" s="251" customFormat="1" ht="30">
      <c r="A81" s="76" t="s">
        <v>573</v>
      </c>
      <c r="B81" s="115" t="s">
        <v>479</v>
      </c>
      <c r="C81" s="115" t="s">
        <v>233</v>
      </c>
      <c r="D81" s="115" t="s">
        <v>225</v>
      </c>
      <c r="E81" s="115" t="s">
        <v>574</v>
      </c>
      <c r="F81" s="115"/>
      <c r="G81" s="73">
        <f>G82</f>
        <v>4182.63</v>
      </c>
      <c r="H81" s="73">
        <f>H82</f>
        <v>4182.63</v>
      </c>
      <c r="I81" s="73">
        <f>I82</f>
        <v>4182.63</v>
      </c>
    </row>
    <row r="82" spans="1:9" s="251" customFormat="1" ht="45">
      <c r="A82" s="214" t="s">
        <v>584</v>
      </c>
      <c r="B82" s="115" t="s">
        <v>479</v>
      </c>
      <c r="C82" s="115" t="s">
        <v>233</v>
      </c>
      <c r="D82" s="115" t="s">
        <v>225</v>
      </c>
      <c r="E82" s="115" t="s">
        <v>574</v>
      </c>
      <c r="F82" s="115" t="s">
        <v>73</v>
      </c>
      <c r="G82" s="248">
        <v>4182.63</v>
      </c>
      <c r="H82" s="248">
        <v>4182.63</v>
      </c>
      <c r="I82" s="248">
        <v>4182.63</v>
      </c>
    </row>
    <row r="83" spans="1:9" s="98" customFormat="1" ht="60" hidden="1">
      <c r="A83" s="76" t="s">
        <v>1</v>
      </c>
      <c r="B83" s="115" t="s">
        <v>479</v>
      </c>
      <c r="C83" s="115" t="s">
        <v>233</v>
      </c>
      <c r="D83" s="115" t="s">
        <v>225</v>
      </c>
      <c r="E83" s="115" t="s">
        <v>564</v>
      </c>
      <c r="F83" s="115"/>
      <c r="G83" s="73">
        <f>G84</f>
        <v>0</v>
      </c>
      <c r="H83" s="73">
        <f>H84</f>
        <v>0</v>
      </c>
      <c r="I83" s="73">
        <f>I84</f>
        <v>0</v>
      </c>
    </row>
    <row r="84" spans="1:9" s="98" customFormat="1" ht="45" hidden="1">
      <c r="A84" s="214" t="s">
        <v>584</v>
      </c>
      <c r="B84" s="115" t="s">
        <v>479</v>
      </c>
      <c r="C84" s="115" t="s">
        <v>233</v>
      </c>
      <c r="D84" s="115" t="s">
        <v>225</v>
      </c>
      <c r="E84" s="115" t="s">
        <v>564</v>
      </c>
      <c r="F84" s="115" t="s">
        <v>73</v>
      </c>
      <c r="G84" s="73"/>
      <c r="H84" s="73"/>
      <c r="I84" s="73"/>
    </row>
    <row r="85" spans="1:9" s="107" customFormat="1" ht="45">
      <c r="A85" s="91" t="s">
        <v>604</v>
      </c>
      <c r="B85" s="116" t="s">
        <v>479</v>
      </c>
      <c r="C85" s="116" t="s">
        <v>233</v>
      </c>
      <c r="D85" s="116" t="s">
        <v>225</v>
      </c>
      <c r="E85" s="117" t="s">
        <v>605</v>
      </c>
      <c r="F85" s="116"/>
      <c r="G85" s="464">
        <f>G86</f>
        <v>2522.01</v>
      </c>
      <c r="H85" s="464">
        <f>H86</f>
        <v>666.74</v>
      </c>
      <c r="I85" s="464">
        <f>I86</f>
        <v>666.74</v>
      </c>
    </row>
    <row r="86" spans="1:9" s="107" customFormat="1" ht="15">
      <c r="A86" s="91" t="s">
        <v>628</v>
      </c>
      <c r="B86" s="116" t="s">
        <v>479</v>
      </c>
      <c r="C86" s="116" t="s">
        <v>233</v>
      </c>
      <c r="D86" s="116" t="s">
        <v>225</v>
      </c>
      <c r="E86" s="117" t="s">
        <v>605</v>
      </c>
      <c r="F86" s="116" t="s">
        <v>73</v>
      </c>
      <c r="G86" s="464">
        <v>2522.01</v>
      </c>
      <c r="H86" s="464">
        <v>666.74</v>
      </c>
      <c r="I86" s="464">
        <v>666.74</v>
      </c>
    </row>
    <row r="87" spans="1:9" s="107" customFormat="1" ht="58.5" customHeight="1">
      <c r="A87" s="91" t="s">
        <v>901</v>
      </c>
      <c r="B87" s="116" t="s">
        <v>479</v>
      </c>
      <c r="C87" s="116" t="s">
        <v>233</v>
      </c>
      <c r="D87" s="116" t="s">
        <v>225</v>
      </c>
      <c r="E87" s="117" t="s">
        <v>900</v>
      </c>
      <c r="F87" s="116"/>
      <c r="G87" s="464">
        <f>G88</f>
        <v>16982.3</v>
      </c>
      <c r="H87" s="464">
        <f>H88</f>
        <v>0</v>
      </c>
      <c r="I87" s="464">
        <f>I88</f>
        <v>0</v>
      </c>
    </row>
    <row r="88" spans="1:9" s="107" customFormat="1" ht="48" customHeight="1">
      <c r="A88" s="91" t="s">
        <v>584</v>
      </c>
      <c r="B88" s="116" t="s">
        <v>479</v>
      </c>
      <c r="C88" s="116" t="s">
        <v>233</v>
      </c>
      <c r="D88" s="116" t="s">
        <v>225</v>
      </c>
      <c r="E88" s="117" t="s">
        <v>900</v>
      </c>
      <c r="F88" s="116" t="s">
        <v>73</v>
      </c>
      <c r="G88" s="464">
        <v>16982.3</v>
      </c>
      <c r="H88" s="464"/>
      <c r="I88" s="464"/>
    </row>
    <row r="89" spans="1:9" s="35" customFormat="1" ht="15.75">
      <c r="A89" s="221" t="s">
        <v>575</v>
      </c>
      <c r="B89" s="226" t="s">
        <v>479</v>
      </c>
      <c r="C89" s="226" t="s">
        <v>233</v>
      </c>
      <c r="D89" s="226" t="s">
        <v>233</v>
      </c>
      <c r="E89" s="226"/>
      <c r="F89" s="226"/>
      <c r="G89" s="227">
        <f>G90+G92</f>
        <v>1495.5</v>
      </c>
      <c r="H89" s="227">
        <f>H90+H92</f>
        <v>990.29</v>
      </c>
      <c r="I89" s="227">
        <f>I90+I92</f>
        <v>901.11</v>
      </c>
    </row>
    <row r="90" spans="1:9" ht="45" hidden="1">
      <c r="A90" s="91" t="s">
        <v>578</v>
      </c>
      <c r="B90" s="114" t="s">
        <v>479</v>
      </c>
      <c r="C90" s="114" t="s">
        <v>233</v>
      </c>
      <c r="D90" s="114" t="s">
        <v>233</v>
      </c>
      <c r="E90" s="115" t="s">
        <v>580</v>
      </c>
      <c r="F90" s="114"/>
      <c r="G90" s="73"/>
      <c r="H90" s="73"/>
      <c r="I90" s="73"/>
    </row>
    <row r="91" spans="1:9" ht="51" customHeight="1" hidden="1">
      <c r="A91" s="91" t="s">
        <v>584</v>
      </c>
      <c r="B91" s="114" t="s">
        <v>479</v>
      </c>
      <c r="C91" s="114" t="s">
        <v>233</v>
      </c>
      <c r="D91" s="114" t="s">
        <v>233</v>
      </c>
      <c r="E91" s="115" t="s">
        <v>580</v>
      </c>
      <c r="F91" s="114" t="s">
        <v>73</v>
      </c>
      <c r="G91" s="73">
        <f>G90</f>
        <v>0</v>
      </c>
      <c r="H91" s="73">
        <f>H90</f>
        <v>0</v>
      </c>
      <c r="I91" s="73">
        <f>I90</f>
        <v>0</v>
      </c>
    </row>
    <row r="92" spans="1:9" ht="51" customHeight="1">
      <c r="A92" s="91" t="s">
        <v>506</v>
      </c>
      <c r="B92" s="114" t="s">
        <v>479</v>
      </c>
      <c r="C92" s="114" t="s">
        <v>233</v>
      </c>
      <c r="D92" s="114" t="s">
        <v>233</v>
      </c>
      <c r="E92" s="115" t="s">
        <v>507</v>
      </c>
      <c r="F92" s="114"/>
      <c r="G92" s="73">
        <f>G93</f>
        <v>1495.5</v>
      </c>
      <c r="H92" s="73">
        <f>H93</f>
        <v>990.29</v>
      </c>
      <c r="I92" s="73">
        <f>I93</f>
        <v>901.11</v>
      </c>
    </row>
    <row r="93" spans="1:9" ht="46.5" customHeight="1">
      <c r="A93" s="91" t="s">
        <v>584</v>
      </c>
      <c r="B93" s="114" t="s">
        <v>479</v>
      </c>
      <c r="C93" s="114" t="s">
        <v>233</v>
      </c>
      <c r="D93" s="114" t="s">
        <v>233</v>
      </c>
      <c r="E93" s="115" t="s">
        <v>507</v>
      </c>
      <c r="F93" s="114" t="s">
        <v>73</v>
      </c>
      <c r="G93" s="73">
        <v>1495.5</v>
      </c>
      <c r="H93" s="73">
        <v>990.29</v>
      </c>
      <c r="I93" s="73">
        <v>901.11</v>
      </c>
    </row>
    <row r="94" spans="1:9" s="132" customFormat="1" ht="14.25">
      <c r="A94" s="265" t="s">
        <v>576</v>
      </c>
      <c r="B94" s="266" t="s">
        <v>479</v>
      </c>
      <c r="C94" s="266" t="s">
        <v>233</v>
      </c>
      <c r="D94" s="266" t="s">
        <v>229</v>
      </c>
      <c r="E94" s="266"/>
      <c r="F94" s="266"/>
      <c r="G94" s="149">
        <f>G99+G103</f>
        <v>6211.200000000001</v>
      </c>
      <c r="H94" s="149">
        <f>H99+H102</f>
        <v>540.1</v>
      </c>
      <c r="I94" s="149">
        <f>I102</f>
        <v>540.1</v>
      </c>
    </row>
    <row r="95" spans="1:9" ht="45" hidden="1">
      <c r="A95" s="91" t="s">
        <v>577</v>
      </c>
      <c r="B95" s="114" t="s">
        <v>479</v>
      </c>
      <c r="C95" s="114" t="s">
        <v>233</v>
      </c>
      <c r="D95" s="114" t="s">
        <v>229</v>
      </c>
      <c r="E95" s="115" t="s">
        <v>581</v>
      </c>
      <c r="F95" s="114"/>
      <c r="G95" s="288">
        <f>G96</f>
        <v>0</v>
      </c>
      <c r="H95" s="288">
        <f>H96</f>
        <v>0</v>
      </c>
      <c r="I95" s="288">
        <f>I96</f>
        <v>0</v>
      </c>
    </row>
    <row r="96" spans="1:9" ht="45" hidden="1">
      <c r="A96" s="102" t="s">
        <v>584</v>
      </c>
      <c r="B96" s="114" t="s">
        <v>479</v>
      </c>
      <c r="C96" s="114" t="s">
        <v>233</v>
      </c>
      <c r="D96" s="114" t="s">
        <v>229</v>
      </c>
      <c r="E96" s="115" t="s">
        <v>581</v>
      </c>
      <c r="F96" s="114" t="s">
        <v>73</v>
      </c>
      <c r="G96" s="288"/>
      <c r="H96" s="288"/>
      <c r="I96" s="288"/>
    </row>
    <row r="97" spans="1:9" ht="51" customHeight="1" hidden="1">
      <c r="A97" s="102" t="s">
        <v>86</v>
      </c>
      <c r="B97" s="114" t="s">
        <v>479</v>
      </c>
      <c r="C97" s="114" t="s">
        <v>233</v>
      </c>
      <c r="D97" s="114" t="s">
        <v>229</v>
      </c>
      <c r="E97" s="115" t="s">
        <v>428</v>
      </c>
      <c r="F97" s="114"/>
      <c r="G97" s="282">
        <f>G98</f>
        <v>0</v>
      </c>
      <c r="H97" s="282">
        <f>H98</f>
        <v>0</v>
      </c>
      <c r="I97" s="282">
        <f>I98</f>
        <v>0</v>
      </c>
    </row>
    <row r="98" spans="1:9" ht="57" customHeight="1" hidden="1">
      <c r="A98" s="102" t="s">
        <v>584</v>
      </c>
      <c r="B98" s="114" t="s">
        <v>479</v>
      </c>
      <c r="C98" s="114" t="s">
        <v>233</v>
      </c>
      <c r="D98" s="114" t="s">
        <v>229</v>
      </c>
      <c r="E98" s="115" t="s">
        <v>428</v>
      </c>
      <c r="F98" s="114" t="s">
        <v>73</v>
      </c>
      <c r="G98" s="288"/>
      <c r="H98" s="288"/>
      <c r="I98" s="288"/>
    </row>
    <row r="99" spans="1:9" ht="60">
      <c r="A99" s="91" t="s">
        <v>579</v>
      </c>
      <c r="B99" s="114" t="s">
        <v>479</v>
      </c>
      <c r="C99" s="114" t="s">
        <v>233</v>
      </c>
      <c r="D99" s="114" t="s">
        <v>229</v>
      </c>
      <c r="E99" s="115" t="s">
        <v>582</v>
      </c>
      <c r="F99" s="114"/>
      <c r="G99" s="74">
        <f>G100</f>
        <v>5671.1</v>
      </c>
      <c r="H99" s="74">
        <f>H100</f>
        <v>0</v>
      </c>
      <c r="I99" s="74">
        <f>I100</f>
        <v>0</v>
      </c>
    </row>
    <row r="100" spans="1:9" ht="15">
      <c r="A100" s="91" t="s">
        <v>526</v>
      </c>
      <c r="B100" s="114" t="s">
        <v>479</v>
      </c>
      <c r="C100" s="114" t="s">
        <v>233</v>
      </c>
      <c r="D100" s="114" t="s">
        <v>229</v>
      </c>
      <c r="E100" s="115" t="s">
        <v>582</v>
      </c>
      <c r="F100" s="114" t="s">
        <v>527</v>
      </c>
      <c r="G100" s="74">
        <v>5671.1</v>
      </c>
      <c r="H100" s="74">
        <v>0</v>
      </c>
      <c r="I100" s="74">
        <v>0</v>
      </c>
    </row>
    <row r="101" spans="1:9" ht="15" hidden="1">
      <c r="A101" s="147" t="s">
        <v>576</v>
      </c>
      <c r="B101" s="293" t="s">
        <v>479</v>
      </c>
      <c r="C101" s="293" t="s">
        <v>233</v>
      </c>
      <c r="D101" s="293" t="s">
        <v>229</v>
      </c>
      <c r="E101" s="294"/>
      <c r="F101" s="293"/>
      <c r="G101" s="425">
        <f>G102+G104+G106</f>
        <v>540.1</v>
      </c>
      <c r="H101" s="425">
        <f>H102+H104+H106</f>
        <v>540.1</v>
      </c>
      <c r="I101" s="425">
        <f>I102+I104+I106</f>
        <v>540.1</v>
      </c>
    </row>
    <row r="102" spans="1:9" ht="57" customHeight="1">
      <c r="A102" s="147" t="s">
        <v>577</v>
      </c>
      <c r="B102" s="293" t="s">
        <v>479</v>
      </c>
      <c r="C102" s="293" t="s">
        <v>233</v>
      </c>
      <c r="D102" s="293" t="s">
        <v>229</v>
      </c>
      <c r="E102" s="294" t="s">
        <v>581</v>
      </c>
      <c r="F102" s="293"/>
      <c r="G102" s="425">
        <f>G103</f>
        <v>540.1</v>
      </c>
      <c r="H102" s="425">
        <f>H103</f>
        <v>540.1</v>
      </c>
      <c r="I102" s="425">
        <f>I103</f>
        <v>540.1</v>
      </c>
    </row>
    <row r="103" spans="1:9" ht="45">
      <c r="A103" s="102" t="s">
        <v>584</v>
      </c>
      <c r="B103" s="116" t="s">
        <v>479</v>
      </c>
      <c r="C103" s="116" t="s">
        <v>233</v>
      </c>
      <c r="D103" s="116" t="s">
        <v>229</v>
      </c>
      <c r="E103" s="117" t="s">
        <v>581</v>
      </c>
      <c r="F103" s="116" t="s">
        <v>73</v>
      </c>
      <c r="G103" s="315">
        <v>540.1</v>
      </c>
      <c r="H103" s="315">
        <v>540.1</v>
      </c>
      <c r="I103" s="426">
        <v>540.1</v>
      </c>
    </row>
    <row r="104" spans="1:9" ht="60" hidden="1">
      <c r="A104" s="91" t="s">
        <v>630</v>
      </c>
      <c r="B104" s="114" t="s">
        <v>479</v>
      </c>
      <c r="C104" s="114" t="s">
        <v>233</v>
      </c>
      <c r="D104" s="114" t="s">
        <v>229</v>
      </c>
      <c r="E104" s="115" t="s">
        <v>631</v>
      </c>
      <c r="F104" s="114"/>
      <c r="G104" s="282">
        <f>G105</f>
        <v>0</v>
      </c>
      <c r="H104" s="282">
        <f>H105</f>
        <v>0</v>
      </c>
      <c r="I104" s="282">
        <f>I105</f>
        <v>0</v>
      </c>
    </row>
    <row r="105" spans="1:9" ht="45" hidden="1">
      <c r="A105" s="102" t="s">
        <v>584</v>
      </c>
      <c r="B105" s="114" t="s">
        <v>479</v>
      </c>
      <c r="C105" s="114" t="s">
        <v>233</v>
      </c>
      <c r="D105" s="114" t="s">
        <v>229</v>
      </c>
      <c r="E105" s="115" t="s">
        <v>631</v>
      </c>
      <c r="F105" s="114" t="s">
        <v>73</v>
      </c>
      <c r="G105" s="282"/>
      <c r="H105" s="282"/>
      <c r="I105" s="282"/>
    </row>
    <row r="106" spans="1:9" s="98" customFormat="1" ht="15" hidden="1">
      <c r="A106" s="76" t="s">
        <v>455</v>
      </c>
      <c r="B106" s="115" t="s">
        <v>479</v>
      </c>
      <c r="C106" s="115" t="s">
        <v>233</v>
      </c>
      <c r="D106" s="115" t="s">
        <v>229</v>
      </c>
      <c r="E106" s="115" t="s">
        <v>454</v>
      </c>
      <c r="F106" s="115"/>
      <c r="G106" s="288">
        <f>G107</f>
        <v>0</v>
      </c>
      <c r="H106" s="288">
        <f>H107</f>
        <v>0</v>
      </c>
      <c r="I106" s="288">
        <f>I107</f>
        <v>0</v>
      </c>
    </row>
    <row r="107" spans="1:9" s="98" customFormat="1" ht="45" hidden="1">
      <c r="A107" s="214" t="s">
        <v>584</v>
      </c>
      <c r="B107" s="115" t="s">
        <v>479</v>
      </c>
      <c r="C107" s="115" t="s">
        <v>233</v>
      </c>
      <c r="D107" s="115" t="s">
        <v>229</v>
      </c>
      <c r="E107" s="115" t="s">
        <v>454</v>
      </c>
      <c r="F107" s="115" t="s">
        <v>73</v>
      </c>
      <c r="G107" s="288"/>
      <c r="H107" s="288"/>
      <c r="I107" s="288"/>
    </row>
    <row r="108" spans="1:9" s="228" customFormat="1" ht="22.5" customHeight="1">
      <c r="A108" s="262" t="s">
        <v>219</v>
      </c>
      <c r="B108" s="222" t="s">
        <v>479</v>
      </c>
      <c r="C108" s="222" t="s">
        <v>803</v>
      </c>
      <c r="D108" s="222"/>
      <c r="E108" s="222"/>
      <c r="F108" s="222"/>
      <c r="G108" s="223">
        <f>G109</f>
        <v>21555.46</v>
      </c>
      <c r="H108" s="223">
        <f>H109</f>
        <v>21563.44</v>
      </c>
      <c r="I108" s="223">
        <f>I109</f>
        <v>22653.42</v>
      </c>
    </row>
    <row r="109" spans="1:9" s="132" customFormat="1" ht="22.5" customHeight="1">
      <c r="A109" s="224" t="s">
        <v>487</v>
      </c>
      <c r="B109" s="99" t="s">
        <v>479</v>
      </c>
      <c r="C109" s="99" t="s">
        <v>803</v>
      </c>
      <c r="D109" s="99" t="s">
        <v>230</v>
      </c>
      <c r="E109" s="99"/>
      <c r="F109" s="99"/>
      <c r="G109" s="149">
        <f>G110+G116+G120+G123+G125+G127+G112+G133+G135+G115</f>
        <v>21555.46</v>
      </c>
      <c r="H109" s="149">
        <f>H110+H116+H120+H123+H125+H127+H112</f>
        <v>21563.44</v>
      </c>
      <c r="I109" s="149">
        <f>I110+I116+I120+I123+I125+I127+I112</f>
        <v>22653.42</v>
      </c>
    </row>
    <row r="110" spans="1:9" ht="30">
      <c r="A110" s="102" t="s">
        <v>107</v>
      </c>
      <c r="B110" s="72" t="s">
        <v>479</v>
      </c>
      <c r="C110" s="72" t="s">
        <v>803</v>
      </c>
      <c r="D110" s="72" t="s">
        <v>230</v>
      </c>
      <c r="E110" s="72" t="s">
        <v>106</v>
      </c>
      <c r="F110" s="72"/>
      <c r="G110" s="248">
        <f>G111</f>
        <v>233.1</v>
      </c>
      <c r="H110" s="248">
        <f>H111</f>
        <v>0</v>
      </c>
      <c r="I110" s="248">
        <f>I111</f>
        <v>0</v>
      </c>
    </row>
    <row r="111" spans="1:9" ht="45">
      <c r="A111" s="102" t="s">
        <v>584</v>
      </c>
      <c r="B111" s="72" t="s">
        <v>479</v>
      </c>
      <c r="C111" s="72" t="s">
        <v>803</v>
      </c>
      <c r="D111" s="72" t="s">
        <v>230</v>
      </c>
      <c r="E111" s="72" t="s">
        <v>106</v>
      </c>
      <c r="F111" s="72" t="s">
        <v>73</v>
      </c>
      <c r="G111" s="248">
        <v>233.1</v>
      </c>
      <c r="H111" s="248">
        <v>0</v>
      </c>
      <c r="I111" s="248">
        <v>0</v>
      </c>
    </row>
    <row r="112" spans="1:9" ht="30" hidden="1">
      <c r="A112" s="102" t="s">
        <v>489</v>
      </c>
      <c r="B112" s="72" t="s">
        <v>479</v>
      </c>
      <c r="C112" s="72" t="s">
        <v>803</v>
      </c>
      <c r="D112" s="72" t="s">
        <v>230</v>
      </c>
      <c r="E112" s="72" t="s">
        <v>543</v>
      </c>
      <c r="F112" s="72"/>
      <c r="G112" s="248">
        <f>G113</f>
        <v>0</v>
      </c>
      <c r="H112" s="248">
        <f>H113</f>
        <v>0</v>
      </c>
      <c r="I112" s="248">
        <f>I113</f>
        <v>0</v>
      </c>
    </row>
    <row r="113" spans="1:9" ht="45" hidden="1">
      <c r="A113" s="102" t="s">
        <v>584</v>
      </c>
      <c r="B113" s="72" t="s">
        <v>479</v>
      </c>
      <c r="C113" s="72" t="s">
        <v>803</v>
      </c>
      <c r="D113" s="72" t="s">
        <v>230</v>
      </c>
      <c r="E113" s="72" t="s">
        <v>543</v>
      </c>
      <c r="F113" s="72" t="s">
        <v>73</v>
      </c>
      <c r="G113" s="248"/>
      <c r="H113" s="248"/>
      <c r="I113" s="248"/>
    </row>
    <row r="114" spans="1:9" ht="50.25" customHeight="1">
      <c r="A114" s="102" t="s">
        <v>565</v>
      </c>
      <c r="B114" s="72" t="s">
        <v>479</v>
      </c>
      <c r="C114" s="72" t="s">
        <v>803</v>
      </c>
      <c r="D114" s="72" t="s">
        <v>230</v>
      </c>
      <c r="E114" s="72" t="s">
        <v>566</v>
      </c>
      <c r="F114" s="72"/>
      <c r="G114" s="73">
        <f>G115</f>
        <v>121</v>
      </c>
      <c r="H114" s="248"/>
      <c r="I114" s="248"/>
    </row>
    <row r="115" spans="1:9" ht="50.25" customHeight="1">
      <c r="A115" s="102" t="s">
        <v>584</v>
      </c>
      <c r="B115" s="72" t="s">
        <v>479</v>
      </c>
      <c r="C115" s="72" t="s">
        <v>803</v>
      </c>
      <c r="D115" s="72" t="s">
        <v>230</v>
      </c>
      <c r="E115" s="72" t="s">
        <v>566</v>
      </c>
      <c r="F115" s="72" t="s">
        <v>73</v>
      </c>
      <c r="G115" s="73">
        <v>121</v>
      </c>
      <c r="H115" s="248"/>
      <c r="I115" s="248"/>
    </row>
    <row r="116" spans="1:9" ht="30">
      <c r="A116" s="76" t="s">
        <v>525</v>
      </c>
      <c r="B116" s="72" t="s">
        <v>479</v>
      </c>
      <c r="C116" s="72" t="s">
        <v>803</v>
      </c>
      <c r="D116" s="72" t="s">
        <v>230</v>
      </c>
      <c r="E116" s="72" t="s">
        <v>622</v>
      </c>
      <c r="F116" s="72"/>
      <c r="G116" s="248">
        <f>G117+G118+G119</f>
        <v>11552.46</v>
      </c>
      <c r="H116" s="248">
        <f>H117+H118+H119</f>
        <v>11831.22</v>
      </c>
      <c r="I116" s="248">
        <f>I117+I118+I119</f>
        <v>12376.21</v>
      </c>
    </row>
    <row r="117" spans="1:9" ht="66" customHeight="1">
      <c r="A117" s="91" t="s">
        <v>585</v>
      </c>
      <c r="B117" s="72" t="s">
        <v>479</v>
      </c>
      <c r="C117" s="72" t="s">
        <v>803</v>
      </c>
      <c r="D117" s="72" t="s">
        <v>230</v>
      </c>
      <c r="E117" s="72" t="s">
        <v>622</v>
      </c>
      <c r="F117" s="72" t="s">
        <v>72</v>
      </c>
      <c r="G117" s="248">
        <v>11552.46</v>
      </c>
      <c r="H117" s="248">
        <f>11351.22+480</f>
        <v>11831.22</v>
      </c>
      <c r="I117" s="248">
        <f>11351.22+1024.99</f>
        <v>12376.21</v>
      </c>
    </row>
    <row r="118" spans="1:9" ht="15" hidden="1">
      <c r="A118" s="83" t="s">
        <v>526</v>
      </c>
      <c r="B118" s="72" t="s">
        <v>479</v>
      </c>
      <c r="C118" s="72" t="s">
        <v>803</v>
      </c>
      <c r="D118" s="72" t="s">
        <v>230</v>
      </c>
      <c r="E118" s="72" t="s">
        <v>622</v>
      </c>
      <c r="F118" s="72" t="s">
        <v>527</v>
      </c>
      <c r="G118" s="248">
        <v>0</v>
      </c>
      <c r="H118" s="248">
        <v>0</v>
      </c>
      <c r="I118" s="248">
        <v>0</v>
      </c>
    </row>
    <row r="119" spans="1:9" ht="37.5" customHeight="1" hidden="1">
      <c r="A119" s="83" t="s">
        <v>584</v>
      </c>
      <c r="B119" s="72" t="s">
        <v>479</v>
      </c>
      <c r="C119" s="72" t="s">
        <v>803</v>
      </c>
      <c r="D119" s="72" t="s">
        <v>230</v>
      </c>
      <c r="E119" s="72" t="s">
        <v>622</v>
      </c>
      <c r="F119" s="72" t="s">
        <v>73</v>
      </c>
      <c r="G119" s="248">
        <v>0</v>
      </c>
      <c r="H119" s="248">
        <v>0</v>
      </c>
      <c r="I119" s="248">
        <v>0</v>
      </c>
    </row>
    <row r="120" spans="1:9" ht="35.25" customHeight="1">
      <c r="A120" s="76" t="s">
        <v>525</v>
      </c>
      <c r="B120" s="72" t="s">
        <v>479</v>
      </c>
      <c r="C120" s="72" t="s">
        <v>803</v>
      </c>
      <c r="D120" s="72" t="s">
        <v>230</v>
      </c>
      <c r="E120" s="72" t="s">
        <v>623</v>
      </c>
      <c r="F120" s="72"/>
      <c r="G120" s="73">
        <f>G121+G122</f>
        <v>9348.9</v>
      </c>
      <c r="H120" s="73">
        <f>H121+H122</f>
        <v>9732.22</v>
      </c>
      <c r="I120" s="73">
        <f>I121+I122</f>
        <v>10277.21</v>
      </c>
    </row>
    <row r="121" spans="1:9" ht="60.75" customHeight="1">
      <c r="A121" s="91" t="s">
        <v>585</v>
      </c>
      <c r="B121" s="72" t="s">
        <v>479</v>
      </c>
      <c r="C121" s="72" t="s">
        <v>803</v>
      </c>
      <c r="D121" s="72" t="s">
        <v>230</v>
      </c>
      <c r="E121" s="72" t="s">
        <v>623</v>
      </c>
      <c r="F121" s="72" t="s">
        <v>72</v>
      </c>
      <c r="G121" s="248">
        <v>9348.9</v>
      </c>
      <c r="H121" s="248">
        <f>9252.22+480</f>
        <v>9732.22</v>
      </c>
      <c r="I121" s="248">
        <f>9252.22+1024.99</f>
        <v>10277.21</v>
      </c>
    </row>
    <row r="122" spans="1:9" ht="45" hidden="1">
      <c r="A122" s="102" t="s">
        <v>584</v>
      </c>
      <c r="B122" s="72" t="s">
        <v>479</v>
      </c>
      <c r="C122" s="72" t="s">
        <v>803</v>
      </c>
      <c r="D122" s="72" t="s">
        <v>230</v>
      </c>
      <c r="E122" s="72" t="s">
        <v>623</v>
      </c>
      <c r="F122" s="72" t="s">
        <v>73</v>
      </c>
      <c r="G122" s="248">
        <v>0</v>
      </c>
      <c r="H122" s="248">
        <v>0</v>
      </c>
      <c r="I122" s="248">
        <v>0</v>
      </c>
    </row>
    <row r="123" spans="1:9" ht="45" hidden="1">
      <c r="A123" s="83" t="s">
        <v>567</v>
      </c>
      <c r="B123" s="77" t="s">
        <v>479</v>
      </c>
      <c r="C123" s="77" t="s">
        <v>803</v>
      </c>
      <c r="D123" s="77" t="s">
        <v>230</v>
      </c>
      <c r="E123" s="77" t="s">
        <v>568</v>
      </c>
      <c r="F123" s="72"/>
      <c r="G123" s="73">
        <f>G124</f>
        <v>0</v>
      </c>
      <c r="H123" s="73">
        <f>H124</f>
        <v>0</v>
      </c>
      <c r="I123" s="73">
        <f>I124</f>
        <v>0</v>
      </c>
    </row>
    <row r="124" spans="1:9" ht="45" hidden="1">
      <c r="A124" s="102" t="s">
        <v>584</v>
      </c>
      <c r="B124" s="77" t="s">
        <v>479</v>
      </c>
      <c r="C124" s="77" t="s">
        <v>803</v>
      </c>
      <c r="D124" s="77" t="s">
        <v>230</v>
      </c>
      <c r="E124" s="77" t="s">
        <v>568</v>
      </c>
      <c r="F124" s="77" t="s">
        <v>73</v>
      </c>
      <c r="G124" s="248"/>
      <c r="H124" s="248"/>
      <c r="I124" s="248"/>
    </row>
    <row r="125" spans="1:9" ht="45" hidden="1">
      <c r="A125" s="83" t="s">
        <v>318</v>
      </c>
      <c r="B125" s="77" t="s">
        <v>479</v>
      </c>
      <c r="C125" s="77" t="s">
        <v>803</v>
      </c>
      <c r="D125" s="77" t="s">
        <v>230</v>
      </c>
      <c r="E125" s="77" t="s">
        <v>317</v>
      </c>
      <c r="F125" s="72"/>
      <c r="G125" s="248">
        <f>G126</f>
        <v>0</v>
      </c>
      <c r="H125" s="248">
        <f>H126</f>
        <v>0</v>
      </c>
      <c r="I125" s="248">
        <f>I126</f>
        <v>0</v>
      </c>
    </row>
    <row r="126" spans="1:9" ht="45" hidden="1">
      <c r="A126" s="102" t="s">
        <v>584</v>
      </c>
      <c r="B126" s="77" t="s">
        <v>479</v>
      </c>
      <c r="C126" s="77" t="s">
        <v>803</v>
      </c>
      <c r="D126" s="77" t="s">
        <v>230</v>
      </c>
      <c r="E126" s="77" t="s">
        <v>317</v>
      </c>
      <c r="F126" s="77" t="s">
        <v>73</v>
      </c>
      <c r="G126" s="248"/>
      <c r="H126" s="248"/>
      <c r="I126" s="248"/>
    </row>
    <row r="127" spans="1:9" ht="30" hidden="1">
      <c r="A127" s="76" t="s">
        <v>242</v>
      </c>
      <c r="B127" s="77" t="s">
        <v>479</v>
      </c>
      <c r="C127" s="77" t="s">
        <v>803</v>
      </c>
      <c r="D127" s="77" t="s">
        <v>230</v>
      </c>
      <c r="E127" s="77" t="s">
        <v>566</v>
      </c>
      <c r="F127" s="77"/>
      <c r="G127" s="248">
        <f>G128</f>
        <v>0</v>
      </c>
      <c r="H127" s="248">
        <f>H128</f>
        <v>0</v>
      </c>
      <c r="I127" s="248">
        <f>I128</f>
        <v>0</v>
      </c>
    </row>
    <row r="128" spans="1:9" ht="15" hidden="1">
      <c r="A128" s="83" t="s">
        <v>526</v>
      </c>
      <c r="B128" s="77" t="s">
        <v>479</v>
      </c>
      <c r="C128" s="77" t="s">
        <v>803</v>
      </c>
      <c r="D128" s="77" t="s">
        <v>230</v>
      </c>
      <c r="E128" s="77" t="s">
        <v>566</v>
      </c>
      <c r="F128" s="77" t="s">
        <v>527</v>
      </c>
      <c r="G128" s="248"/>
      <c r="H128" s="248"/>
      <c r="I128" s="248"/>
    </row>
    <row r="129" spans="1:9" s="132" customFormat="1" ht="15.75" hidden="1" outlineLevel="2">
      <c r="A129" s="221" t="s">
        <v>474</v>
      </c>
      <c r="B129" s="267" t="s">
        <v>479</v>
      </c>
      <c r="C129" s="267" t="s">
        <v>426</v>
      </c>
      <c r="D129" s="267"/>
      <c r="E129" s="267"/>
      <c r="F129" s="267"/>
      <c r="G129" s="227">
        <f>G130+G137</f>
        <v>6712.29</v>
      </c>
      <c r="H129" s="227">
        <f>H130+H137</f>
        <v>6911.78</v>
      </c>
      <c r="I129" s="227">
        <f>I130+I137</f>
        <v>6925.97</v>
      </c>
    </row>
    <row r="130" spans="1:9" ht="15" hidden="1" outlineLevel="2">
      <c r="A130" s="76" t="s">
        <v>828</v>
      </c>
      <c r="B130" s="72" t="s">
        <v>479</v>
      </c>
      <c r="C130" s="72" t="s">
        <v>426</v>
      </c>
      <c r="D130" s="72" t="s">
        <v>230</v>
      </c>
      <c r="E130" s="72"/>
      <c r="F130" s="72"/>
      <c r="G130" s="73">
        <f aca="true" t="shared" si="6" ref="G130:I131">G131</f>
        <v>2067.8</v>
      </c>
      <c r="H130" s="73">
        <f t="shared" si="6"/>
        <v>2067.8</v>
      </c>
      <c r="I130" s="73">
        <f t="shared" si="6"/>
        <v>2067.8</v>
      </c>
    </row>
    <row r="131" spans="1:9" ht="15" hidden="1" outlineLevel="2">
      <c r="A131" s="76" t="s">
        <v>135</v>
      </c>
      <c r="B131" s="72" t="s">
        <v>479</v>
      </c>
      <c r="C131" s="72" t="s">
        <v>426</v>
      </c>
      <c r="D131" s="72" t="s">
        <v>230</v>
      </c>
      <c r="E131" s="72" t="s">
        <v>437</v>
      </c>
      <c r="F131" s="72"/>
      <c r="G131" s="73">
        <f t="shared" si="6"/>
        <v>2067.8</v>
      </c>
      <c r="H131" s="73">
        <f t="shared" si="6"/>
        <v>2067.8</v>
      </c>
      <c r="I131" s="73">
        <f t="shared" si="6"/>
        <v>2067.8</v>
      </c>
    </row>
    <row r="132" spans="1:9" ht="15" hidden="1" outlineLevel="2">
      <c r="A132" s="76" t="s">
        <v>232</v>
      </c>
      <c r="B132" s="72" t="s">
        <v>479</v>
      </c>
      <c r="C132" s="72" t="s">
        <v>426</v>
      </c>
      <c r="D132" s="72" t="s">
        <v>230</v>
      </c>
      <c r="E132" s="72" t="s">
        <v>437</v>
      </c>
      <c r="F132" s="72" t="s">
        <v>804</v>
      </c>
      <c r="G132" s="248">
        <v>2067.8</v>
      </c>
      <c r="H132" s="248">
        <v>2067.8</v>
      </c>
      <c r="I132" s="248">
        <v>2067.8</v>
      </c>
    </row>
    <row r="133" spans="1:9" ht="54" customHeight="1" collapsed="1">
      <c r="A133" s="83" t="s">
        <v>889</v>
      </c>
      <c r="B133" s="77" t="s">
        <v>621</v>
      </c>
      <c r="C133" s="77" t="s">
        <v>803</v>
      </c>
      <c r="D133" s="77" t="s">
        <v>230</v>
      </c>
      <c r="E133" s="77" t="s">
        <v>568</v>
      </c>
      <c r="F133" s="72"/>
      <c r="G133" s="73">
        <f>G134</f>
        <v>150</v>
      </c>
      <c r="H133" s="73">
        <f>H134</f>
        <v>0</v>
      </c>
      <c r="I133" s="73">
        <f>I134</f>
        <v>0</v>
      </c>
    </row>
    <row r="134" spans="1:9" ht="72" customHeight="1">
      <c r="A134" s="102" t="s">
        <v>584</v>
      </c>
      <c r="B134" s="77" t="s">
        <v>621</v>
      </c>
      <c r="C134" s="77" t="s">
        <v>803</v>
      </c>
      <c r="D134" s="77" t="s">
        <v>230</v>
      </c>
      <c r="E134" s="77" t="s">
        <v>568</v>
      </c>
      <c r="F134" s="77" t="s">
        <v>73</v>
      </c>
      <c r="G134" s="73">
        <v>150</v>
      </c>
      <c r="H134" s="73"/>
      <c r="I134" s="73"/>
    </row>
    <row r="135" spans="1:9" ht="54" customHeight="1">
      <c r="A135" s="83" t="s">
        <v>890</v>
      </c>
      <c r="B135" s="77" t="s">
        <v>621</v>
      </c>
      <c r="C135" s="77" t="s">
        <v>803</v>
      </c>
      <c r="D135" s="77" t="s">
        <v>230</v>
      </c>
      <c r="E135" s="77" t="s">
        <v>317</v>
      </c>
      <c r="F135" s="72"/>
      <c r="G135" s="73">
        <f>G136</f>
        <v>150</v>
      </c>
      <c r="H135" s="73">
        <f>H136</f>
        <v>0</v>
      </c>
      <c r="I135" s="73">
        <f>I136</f>
        <v>0</v>
      </c>
    </row>
    <row r="136" spans="1:9" ht="71.25" customHeight="1">
      <c r="A136" s="102" t="s">
        <v>584</v>
      </c>
      <c r="B136" s="77" t="s">
        <v>621</v>
      </c>
      <c r="C136" s="77" t="s">
        <v>803</v>
      </c>
      <c r="D136" s="77" t="s">
        <v>230</v>
      </c>
      <c r="E136" s="77" t="s">
        <v>317</v>
      </c>
      <c r="F136" s="77" t="s">
        <v>73</v>
      </c>
      <c r="G136" s="73">
        <v>150</v>
      </c>
      <c r="H136" s="73"/>
      <c r="I136" s="73"/>
    </row>
    <row r="137" spans="1:9" ht="15" collapsed="1">
      <c r="A137" s="91" t="s">
        <v>220</v>
      </c>
      <c r="B137" s="114" t="s">
        <v>479</v>
      </c>
      <c r="C137" s="114" t="s">
        <v>426</v>
      </c>
      <c r="D137" s="114" t="s">
        <v>231</v>
      </c>
      <c r="E137" s="114"/>
      <c r="F137" s="114"/>
      <c r="G137" s="73">
        <f aca="true" t="shared" si="7" ref="G137:I138">G138</f>
        <v>4644.49</v>
      </c>
      <c r="H137" s="73">
        <f t="shared" si="7"/>
        <v>4843.98</v>
      </c>
      <c r="I137" s="73">
        <f t="shared" si="7"/>
        <v>4858.17</v>
      </c>
    </row>
    <row r="138" spans="1:9" ht="90">
      <c r="A138" s="91" t="s">
        <v>583</v>
      </c>
      <c r="B138" s="114" t="s">
        <v>479</v>
      </c>
      <c r="C138" s="114" t="s">
        <v>426</v>
      </c>
      <c r="D138" s="114" t="s">
        <v>231</v>
      </c>
      <c r="E138" s="114" t="s">
        <v>603</v>
      </c>
      <c r="F138" s="114"/>
      <c r="G138" s="465">
        <f t="shared" si="7"/>
        <v>4644.49</v>
      </c>
      <c r="H138" s="465">
        <f t="shared" si="7"/>
        <v>4843.98</v>
      </c>
      <c r="I138" s="465">
        <f t="shared" si="7"/>
        <v>4858.17</v>
      </c>
    </row>
    <row r="139" spans="1:9" ht="15">
      <c r="A139" s="91" t="s">
        <v>134</v>
      </c>
      <c r="B139" s="114" t="s">
        <v>479</v>
      </c>
      <c r="C139" s="114" t="s">
        <v>426</v>
      </c>
      <c r="D139" s="114" t="s">
        <v>231</v>
      </c>
      <c r="E139" s="114" t="s">
        <v>603</v>
      </c>
      <c r="F139" s="114" t="s">
        <v>433</v>
      </c>
      <c r="G139" s="73">
        <v>4644.49</v>
      </c>
      <c r="H139" s="73">
        <v>4843.98</v>
      </c>
      <c r="I139" s="73">
        <v>4858.17</v>
      </c>
    </row>
    <row r="140" spans="1:9" s="98" customFormat="1" ht="15.75">
      <c r="A140" s="221" t="s">
        <v>221</v>
      </c>
      <c r="B140" s="268" t="s">
        <v>479</v>
      </c>
      <c r="C140" s="268" t="s">
        <v>800</v>
      </c>
      <c r="D140" s="268"/>
      <c r="E140" s="268"/>
      <c r="F140" s="268"/>
      <c r="G140" s="149">
        <f>G141+G144</f>
        <v>9980.4</v>
      </c>
      <c r="H140" s="149">
        <f>H141+H144</f>
        <v>11840.79</v>
      </c>
      <c r="I140" s="149">
        <f>I141+I144</f>
        <v>14020.75</v>
      </c>
    </row>
    <row r="141" spans="1:9" s="98" customFormat="1" ht="15">
      <c r="A141" s="76" t="s">
        <v>222</v>
      </c>
      <c r="B141" s="84" t="s">
        <v>479</v>
      </c>
      <c r="C141" s="84" t="s">
        <v>800</v>
      </c>
      <c r="D141" s="84" t="s">
        <v>230</v>
      </c>
      <c r="E141" s="84"/>
      <c r="F141" s="84"/>
      <c r="G141" s="73">
        <f aca="true" t="shared" si="8" ref="G141:I142">G142</f>
        <v>9980.4</v>
      </c>
      <c r="H141" s="73">
        <f t="shared" si="8"/>
        <v>11840.79</v>
      </c>
      <c r="I141" s="73">
        <f t="shared" si="8"/>
        <v>14020.75</v>
      </c>
    </row>
    <row r="142" spans="1:9" s="98" customFormat="1" ht="30">
      <c r="A142" s="76" t="s">
        <v>314</v>
      </c>
      <c r="B142" s="84" t="s">
        <v>479</v>
      </c>
      <c r="C142" s="84" t="s">
        <v>800</v>
      </c>
      <c r="D142" s="84" t="s">
        <v>230</v>
      </c>
      <c r="E142" s="84" t="s">
        <v>397</v>
      </c>
      <c r="F142" s="84"/>
      <c r="G142" s="73">
        <f t="shared" si="8"/>
        <v>9980.4</v>
      </c>
      <c r="H142" s="73">
        <f t="shared" si="8"/>
        <v>11840.79</v>
      </c>
      <c r="I142" s="73">
        <f t="shared" si="8"/>
        <v>14020.75</v>
      </c>
    </row>
    <row r="143" spans="1:9" s="98" customFormat="1" ht="60">
      <c r="A143" s="76" t="s">
        <v>75</v>
      </c>
      <c r="B143" s="84" t="s">
        <v>479</v>
      </c>
      <c r="C143" s="84" t="s">
        <v>800</v>
      </c>
      <c r="D143" s="84" t="s">
        <v>230</v>
      </c>
      <c r="E143" s="84" t="s">
        <v>397</v>
      </c>
      <c r="F143" s="84" t="s">
        <v>72</v>
      </c>
      <c r="G143" s="248">
        <v>9980.4</v>
      </c>
      <c r="H143" s="248">
        <f>9920.79+1920</f>
        <v>11840.79</v>
      </c>
      <c r="I143" s="248">
        <f>9920.79+4099.96</f>
        <v>14020.75</v>
      </c>
    </row>
    <row r="144" spans="1:9" s="98" customFormat="1" ht="30" hidden="1">
      <c r="A144" s="76" t="s">
        <v>569</v>
      </c>
      <c r="B144" s="84" t="s">
        <v>479</v>
      </c>
      <c r="C144" s="84" t="s">
        <v>800</v>
      </c>
      <c r="D144" s="84" t="s">
        <v>235</v>
      </c>
      <c r="E144" s="84" t="s">
        <v>625</v>
      </c>
      <c r="F144" s="84"/>
      <c r="G144" s="248">
        <f>G145</f>
        <v>0</v>
      </c>
      <c r="H144" s="248">
        <f>H145</f>
        <v>0</v>
      </c>
      <c r="I144" s="248">
        <f>I145</f>
        <v>0</v>
      </c>
    </row>
    <row r="145" spans="1:9" s="98" customFormat="1" ht="15" hidden="1">
      <c r="A145" s="76" t="s">
        <v>526</v>
      </c>
      <c r="B145" s="84" t="s">
        <v>479</v>
      </c>
      <c r="C145" s="84" t="s">
        <v>800</v>
      </c>
      <c r="D145" s="84" t="s">
        <v>235</v>
      </c>
      <c r="E145" s="84" t="s">
        <v>625</v>
      </c>
      <c r="F145" s="84" t="s">
        <v>527</v>
      </c>
      <c r="G145" s="248"/>
      <c r="H145" s="248"/>
      <c r="I145" s="248"/>
    </row>
    <row r="146" spans="1:9" s="132" customFormat="1" ht="15.75" outlineLevel="2">
      <c r="A146" s="221" t="s">
        <v>224</v>
      </c>
      <c r="B146" s="267" t="s">
        <v>479</v>
      </c>
      <c r="C146" s="267" t="s">
        <v>801</v>
      </c>
      <c r="D146" s="267"/>
      <c r="E146" s="267"/>
      <c r="F146" s="267"/>
      <c r="G146" s="149">
        <f>G147+G150</f>
        <v>1800</v>
      </c>
      <c r="H146" s="149">
        <f>H147+H150</f>
        <v>1800</v>
      </c>
      <c r="I146" s="149">
        <f>I147+I150</f>
        <v>1800</v>
      </c>
    </row>
    <row r="147" spans="1:9" ht="15" outlineLevel="2">
      <c r="A147" s="76" t="s">
        <v>477</v>
      </c>
      <c r="B147" s="72" t="s">
        <v>479</v>
      </c>
      <c r="C147" s="72" t="s">
        <v>801</v>
      </c>
      <c r="D147" s="72" t="s">
        <v>230</v>
      </c>
      <c r="E147" s="72"/>
      <c r="F147" s="72"/>
      <c r="G147" s="73">
        <f aca="true" t="shared" si="9" ref="G147:I148">G148</f>
        <v>1000</v>
      </c>
      <c r="H147" s="73">
        <f t="shared" si="9"/>
        <v>1000</v>
      </c>
      <c r="I147" s="73">
        <f t="shared" si="9"/>
        <v>1000</v>
      </c>
    </row>
    <row r="148" spans="1:9" ht="48.75" customHeight="1" outlineLevel="2">
      <c r="A148" s="76" t="s">
        <v>456</v>
      </c>
      <c r="B148" s="72" t="s">
        <v>479</v>
      </c>
      <c r="C148" s="72" t="s">
        <v>801</v>
      </c>
      <c r="D148" s="72" t="s">
        <v>230</v>
      </c>
      <c r="E148" s="72" t="s">
        <v>457</v>
      </c>
      <c r="F148" s="72"/>
      <c r="G148" s="73">
        <f t="shared" si="9"/>
        <v>1000</v>
      </c>
      <c r="H148" s="73">
        <f t="shared" si="9"/>
        <v>1000</v>
      </c>
      <c r="I148" s="73">
        <f t="shared" si="9"/>
        <v>1000</v>
      </c>
    </row>
    <row r="149" spans="1:9" ht="64.5" customHeight="1" outlineLevel="2">
      <c r="A149" s="76" t="s">
        <v>596</v>
      </c>
      <c r="B149" s="72" t="s">
        <v>479</v>
      </c>
      <c r="C149" s="72" t="s">
        <v>801</v>
      </c>
      <c r="D149" s="72" t="s">
        <v>230</v>
      </c>
      <c r="E149" s="72" t="s">
        <v>457</v>
      </c>
      <c r="F149" s="72" t="s">
        <v>74</v>
      </c>
      <c r="G149" s="73">
        <v>1000</v>
      </c>
      <c r="H149" s="73">
        <v>1000</v>
      </c>
      <c r="I149" s="73">
        <v>1000</v>
      </c>
    </row>
    <row r="150" spans="1:9" ht="15" outlineLevel="2">
      <c r="A150" s="76" t="s">
        <v>458</v>
      </c>
      <c r="B150" s="72" t="s">
        <v>479</v>
      </c>
      <c r="C150" s="72" t="s">
        <v>801</v>
      </c>
      <c r="D150" s="72" t="s">
        <v>225</v>
      </c>
      <c r="E150" s="72"/>
      <c r="F150" s="72"/>
      <c r="G150" s="73">
        <f aca="true" t="shared" si="10" ref="G150:I151">G151</f>
        <v>800</v>
      </c>
      <c r="H150" s="73">
        <f t="shared" si="10"/>
        <v>800</v>
      </c>
      <c r="I150" s="73">
        <f t="shared" si="10"/>
        <v>800</v>
      </c>
    </row>
    <row r="151" spans="1:9" ht="48.75" customHeight="1" outlineLevel="2">
      <c r="A151" s="76" t="s">
        <v>456</v>
      </c>
      <c r="B151" s="72" t="s">
        <v>479</v>
      </c>
      <c r="C151" s="72" t="s">
        <v>801</v>
      </c>
      <c r="D151" s="72" t="s">
        <v>225</v>
      </c>
      <c r="E151" s="72" t="s">
        <v>457</v>
      </c>
      <c r="F151" s="72"/>
      <c r="G151" s="73">
        <f t="shared" si="10"/>
        <v>800</v>
      </c>
      <c r="H151" s="73">
        <f t="shared" si="10"/>
        <v>800</v>
      </c>
      <c r="I151" s="73">
        <f t="shared" si="10"/>
        <v>800</v>
      </c>
    </row>
    <row r="152" spans="1:9" ht="60.75" customHeight="1" outlineLevel="2">
      <c r="A152" s="76" t="s">
        <v>599</v>
      </c>
      <c r="B152" s="72" t="s">
        <v>479</v>
      </c>
      <c r="C152" s="72" t="s">
        <v>801</v>
      </c>
      <c r="D152" s="72" t="s">
        <v>225</v>
      </c>
      <c r="E152" s="72" t="s">
        <v>457</v>
      </c>
      <c r="F152" s="72" t="s">
        <v>74</v>
      </c>
      <c r="G152" s="73">
        <v>800</v>
      </c>
      <c r="H152" s="73">
        <v>800</v>
      </c>
      <c r="I152" s="73">
        <v>800</v>
      </c>
    </row>
    <row r="153" spans="1:9" s="132" customFormat="1" ht="31.5" outlineLevel="2">
      <c r="A153" s="221" t="s">
        <v>480</v>
      </c>
      <c r="B153" s="267" t="s">
        <v>479</v>
      </c>
      <c r="C153" s="267" t="s">
        <v>237</v>
      </c>
      <c r="D153" s="267"/>
      <c r="E153" s="267"/>
      <c r="F153" s="267"/>
      <c r="G153" s="227">
        <f aca="true" t="shared" si="11" ref="G153:I155">G154</f>
        <v>3752.68</v>
      </c>
      <c r="H153" s="227">
        <f t="shared" si="11"/>
        <v>3696.78</v>
      </c>
      <c r="I153" s="227">
        <f t="shared" si="11"/>
        <v>3631.96</v>
      </c>
    </row>
    <row r="154" spans="1:9" ht="30" outlineLevel="2">
      <c r="A154" s="76" t="s">
        <v>480</v>
      </c>
      <c r="B154" s="72" t="s">
        <v>479</v>
      </c>
      <c r="C154" s="72" t="s">
        <v>237</v>
      </c>
      <c r="D154" s="72" t="s">
        <v>230</v>
      </c>
      <c r="E154" s="72"/>
      <c r="F154" s="72"/>
      <c r="G154" s="73">
        <f t="shared" si="11"/>
        <v>3752.68</v>
      </c>
      <c r="H154" s="73">
        <f t="shared" si="11"/>
        <v>3696.78</v>
      </c>
      <c r="I154" s="73">
        <f t="shared" si="11"/>
        <v>3631.96</v>
      </c>
    </row>
    <row r="155" spans="1:9" ht="15" customHeight="1" outlineLevel="2">
      <c r="A155" s="76" t="s">
        <v>136</v>
      </c>
      <c r="B155" s="72" t="s">
        <v>479</v>
      </c>
      <c r="C155" s="72" t="s">
        <v>237</v>
      </c>
      <c r="D155" s="72" t="s">
        <v>230</v>
      </c>
      <c r="E155" s="72" t="s">
        <v>440</v>
      </c>
      <c r="F155" s="72"/>
      <c r="G155" s="73">
        <f t="shared" si="11"/>
        <v>3752.68</v>
      </c>
      <c r="H155" s="73">
        <f t="shared" si="11"/>
        <v>3696.78</v>
      </c>
      <c r="I155" s="73">
        <f t="shared" si="11"/>
        <v>3631.96</v>
      </c>
    </row>
    <row r="156" spans="1:9" ht="15" outlineLevel="2">
      <c r="A156" s="76" t="s">
        <v>684</v>
      </c>
      <c r="B156" s="72" t="s">
        <v>479</v>
      </c>
      <c r="C156" s="72" t="s">
        <v>237</v>
      </c>
      <c r="D156" s="72" t="s">
        <v>230</v>
      </c>
      <c r="E156" s="72" t="s">
        <v>440</v>
      </c>
      <c r="F156" s="72" t="s">
        <v>805</v>
      </c>
      <c r="G156" s="73">
        <v>3752.68</v>
      </c>
      <c r="H156" s="73">
        <v>3696.78</v>
      </c>
      <c r="I156" s="73">
        <v>3631.96</v>
      </c>
    </row>
    <row r="157" spans="1:9" s="132" customFormat="1" ht="63" outlineLevel="2">
      <c r="A157" s="221" t="s">
        <v>137</v>
      </c>
      <c r="B157" s="267" t="s">
        <v>479</v>
      </c>
      <c r="C157" s="267" t="s">
        <v>441</v>
      </c>
      <c r="D157" s="267"/>
      <c r="E157" s="267"/>
      <c r="F157" s="267"/>
      <c r="G157" s="227">
        <f>G158+G167+G161</f>
        <v>35539.6</v>
      </c>
      <c r="H157" s="227">
        <f>H158+H167+H161</f>
        <v>37085</v>
      </c>
      <c r="I157" s="227">
        <f>I158+I167+I161</f>
        <v>38573.8</v>
      </c>
    </row>
    <row r="158" spans="1:9" ht="45" outlineLevel="2">
      <c r="A158" s="76" t="s">
        <v>139</v>
      </c>
      <c r="B158" s="72" t="s">
        <v>479</v>
      </c>
      <c r="C158" s="72" t="s">
        <v>441</v>
      </c>
      <c r="D158" s="72" t="s">
        <v>230</v>
      </c>
      <c r="E158" s="72"/>
      <c r="F158" s="72"/>
      <c r="G158" s="73">
        <f aca="true" t="shared" si="12" ref="G158:I159">G159</f>
        <v>31539.6</v>
      </c>
      <c r="H158" s="73">
        <f t="shared" si="12"/>
        <v>33085</v>
      </c>
      <c r="I158" s="73">
        <f t="shared" si="12"/>
        <v>34573.8</v>
      </c>
    </row>
    <row r="159" spans="1:9" ht="30" outlineLevel="2">
      <c r="A159" s="76" t="s">
        <v>207</v>
      </c>
      <c r="B159" s="72" t="s">
        <v>479</v>
      </c>
      <c r="C159" s="72" t="s">
        <v>441</v>
      </c>
      <c r="D159" s="72" t="s">
        <v>230</v>
      </c>
      <c r="E159" s="72" t="s">
        <v>503</v>
      </c>
      <c r="F159" s="72"/>
      <c r="G159" s="73">
        <f t="shared" si="12"/>
        <v>31539.6</v>
      </c>
      <c r="H159" s="73">
        <f t="shared" si="12"/>
        <v>33085</v>
      </c>
      <c r="I159" s="73">
        <f t="shared" si="12"/>
        <v>34573.8</v>
      </c>
    </row>
    <row r="160" spans="1:9" ht="15" outlineLevel="2">
      <c r="A160" s="76" t="s">
        <v>208</v>
      </c>
      <c r="B160" s="72" t="s">
        <v>479</v>
      </c>
      <c r="C160" s="72" t="s">
        <v>441</v>
      </c>
      <c r="D160" s="72" t="s">
        <v>230</v>
      </c>
      <c r="E160" s="72" t="s">
        <v>503</v>
      </c>
      <c r="F160" s="72" t="s">
        <v>442</v>
      </c>
      <c r="G160" s="73">
        <v>31539.6</v>
      </c>
      <c r="H160" s="73">
        <v>33085</v>
      </c>
      <c r="I160" s="73">
        <v>34573.8</v>
      </c>
    </row>
    <row r="161" spans="1:9" ht="30" hidden="1" outlineLevel="2">
      <c r="A161" s="76" t="s">
        <v>615</v>
      </c>
      <c r="B161" s="72" t="s">
        <v>479</v>
      </c>
      <c r="C161" s="72" t="s">
        <v>441</v>
      </c>
      <c r="D161" s="72" t="s">
        <v>236</v>
      </c>
      <c r="E161" s="72"/>
      <c r="F161" s="72"/>
      <c r="G161" s="73">
        <f>G162+G163+G164+G165+G166</f>
        <v>0</v>
      </c>
      <c r="H161" s="73">
        <f>H162+H163+H164+H165+H166</f>
        <v>0</v>
      </c>
      <c r="I161" s="73">
        <f>I162+I163+I164+I165+I166</f>
        <v>0</v>
      </c>
    </row>
    <row r="162" spans="1:6" ht="15" hidden="1" outlineLevel="2">
      <c r="A162" s="216"/>
      <c r="B162" s="72"/>
      <c r="C162" s="72"/>
      <c r="D162" s="72"/>
      <c r="E162" s="72"/>
      <c r="F162" s="72"/>
    </row>
    <row r="163" spans="1:9" ht="30" hidden="1" outlineLevel="2">
      <c r="A163" s="76" t="s">
        <v>4</v>
      </c>
      <c r="B163" s="72" t="s">
        <v>479</v>
      </c>
      <c r="C163" s="72" t="s">
        <v>441</v>
      </c>
      <c r="D163" s="72" t="s">
        <v>236</v>
      </c>
      <c r="E163" s="72" t="s">
        <v>361</v>
      </c>
      <c r="F163" s="72" t="s">
        <v>648</v>
      </c>
      <c r="G163" s="248">
        <v>0</v>
      </c>
      <c r="H163" s="248">
        <v>0</v>
      </c>
      <c r="I163" s="248">
        <v>0</v>
      </c>
    </row>
    <row r="164" spans="1:9" ht="45" hidden="1" outlineLevel="2">
      <c r="A164" s="76" t="s">
        <v>5</v>
      </c>
      <c r="B164" s="72" t="s">
        <v>479</v>
      </c>
      <c r="C164" s="72" t="s">
        <v>441</v>
      </c>
      <c r="D164" s="72" t="s">
        <v>236</v>
      </c>
      <c r="E164" s="72" t="s">
        <v>362</v>
      </c>
      <c r="F164" s="72" t="s">
        <v>648</v>
      </c>
      <c r="G164" s="248"/>
      <c r="H164" s="248"/>
      <c r="I164" s="248"/>
    </row>
    <row r="165" spans="1:9" ht="45" hidden="1" outlineLevel="2">
      <c r="A165" s="76" t="s">
        <v>5</v>
      </c>
      <c r="B165" s="72" t="s">
        <v>479</v>
      </c>
      <c r="C165" s="72" t="s">
        <v>441</v>
      </c>
      <c r="D165" s="72" t="s">
        <v>236</v>
      </c>
      <c r="E165" s="72" t="s">
        <v>254</v>
      </c>
      <c r="F165" s="72" t="s">
        <v>648</v>
      </c>
      <c r="G165" s="248"/>
      <c r="H165" s="248"/>
      <c r="I165" s="248"/>
    </row>
    <row r="166" spans="1:9" ht="45" hidden="1" outlineLevel="2">
      <c r="A166" s="76" t="s">
        <v>5</v>
      </c>
      <c r="B166" s="72" t="s">
        <v>479</v>
      </c>
      <c r="C166" s="72" t="s">
        <v>441</v>
      </c>
      <c r="D166" s="72" t="s">
        <v>236</v>
      </c>
      <c r="E166" s="72" t="s">
        <v>2</v>
      </c>
      <c r="F166" s="72" t="s">
        <v>648</v>
      </c>
      <c r="G166" s="248"/>
      <c r="H166" s="248"/>
      <c r="I166" s="248"/>
    </row>
    <row r="167" spans="1:9" ht="15" outlineLevel="2">
      <c r="A167" s="76" t="s">
        <v>520</v>
      </c>
      <c r="B167" s="72" t="s">
        <v>479</v>
      </c>
      <c r="C167" s="72" t="s">
        <v>441</v>
      </c>
      <c r="D167" s="72" t="s">
        <v>225</v>
      </c>
      <c r="E167" s="72"/>
      <c r="F167" s="72"/>
      <c r="G167" s="73">
        <f>G168+G170</f>
        <v>4000</v>
      </c>
      <c r="H167" s="73">
        <f>H168+H170</f>
        <v>4000</v>
      </c>
      <c r="I167" s="73">
        <f>I168+I170</f>
        <v>4000</v>
      </c>
    </row>
    <row r="168" spans="1:9" ht="30" outlineLevel="2">
      <c r="A168" s="76" t="s">
        <v>519</v>
      </c>
      <c r="B168" s="72" t="s">
        <v>479</v>
      </c>
      <c r="C168" s="72" t="s">
        <v>441</v>
      </c>
      <c r="D168" s="72" t="s">
        <v>225</v>
      </c>
      <c r="E168" s="72" t="s">
        <v>522</v>
      </c>
      <c r="F168" s="72"/>
      <c r="G168" s="73">
        <f>G169</f>
        <v>4000</v>
      </c>
      <c r="H168" s="73">
        <f>H169</f>
        <v>4000</v>
      </c>
      <c r="I168" s="73">
        <f>I169</f>
        <v>4000</v>
      </c>
    </row>
    <row r="169" spans="1:9" ht="15" outlineLevel="2">
      <c r="A169" s="76" t="s">
        <v>649</v>
      </c>
      <c r="B169" s="72" t="s">
        <v>479</v>
      </c>
      <c r="C169" s="72" t="s">
        <v>441</v>
      </c>
      <c r="D169" s="72" t="s">
        <v>225</v>
      </c>
      <c r="E169" s="72" t="s">
        <v>522</v>
      </c>
      <c r="F169" s="72" t="s">
        <v>521</v>
      </c>
      <c r="G169" s="73">
        <v>4000</v>
      </c>
      <c r="H169" s="73">
        <v>4000</v>
      </c>
      <c r="I169" s="73">
        <v>4000</v>
      </c>
    </row>
    <row r="170" spans="1:9" ht="15" outlineLevel="2">
      <c r="A170" s="76" t="s">
        <v>649</v>
      </c>
      <c r="B170" s="72" t="s">
        <v>479</v>
      </c>
      <c r="C170" s="72" t="s">
        <v>441</v>
      </c>
      <c r="D170" s="72" t="s">
        <v>225</v>
      </c>
      <c r="E170" s="72" t="s">
        <v>553</v>
      </c>
      <c r="F170" s="72" t="s">
        <v>648</v>
      </c>
      <c r="G170" s="248"/>
      <c r="H170" s="248"/>
      <c r="I170" s="248"/>
    </row>
    <row r="171" spans="1:9" s="85" customFormat="1" ht="55.5" customHeight="1" outlineLevel="1">
      <c r="A171" s="470" t="s">
        <v>158</v>
      </c>
      <c r="B171" s="467" t="s">
        <v>479</v>
      </c>
      <c r="C171" s="467"/>
      <c r="D171" s="467"/>
      <c r="E171" s="467"/>
      <c r="F171" s="467"/>
      <c r="G171" s="468">
        <f>G172+G181+G183</f>
        <v>2006.1299999999999</v>
      </c>
      <c r="H171" s="468">
        <f>H172+H181+H183</f>
        <v>2006.1299999999999</v>
      </c>
      <c r="I171" s="468">
        <f>I172+I181+I183</f>
        <v>2006.1299999999999</v>
      </c>
    </row>
    <row r="172" spans="1:9" ht="15.75" outlineLevel="2">
      <c r="A172" s="75" t="s">
        <v>123</v>
      </c>
      <c r="B172" s="70" t="s">
        <v>479</v>
      </c>
      <c r="C172" s="70" t="s">
        <v>230</v>
      </c>
      <c r="D172" s="70"/>
      <c r="E172" s="70"/>
      <c r="F172" s="70"/>
      <c r="G172" s="73">
        <f>G173+G178</f>
        <v>2006.1299999999999</v>
      </c>
      <c r="H172" s="73">
        <f>H173+H178</f>
        <v>2006.1299999999999</v>
      </c>
      <c r="I172" s="73">
        <f>I173+I178</f>
        <v>2006.1299999999999</v>
      </c>
    </row>
    <row r="173" spans="1:9" ht="60" outlineLevel="2">
      <c r="A173" s="76" t="s">
        <v>159</v>
      </c>
      <c r="B173" s="72" t="s">
        <v>479</v>
      </c>
      <c r="C173" s="72" t="s">
        <v>230</v>
      </c>
      <c r="D173" s="72" t="s">
        <v>236</v>
      </c>
      <c r="E173" s="72"/>
      <c r="F173" s="72"/>
      <c r="G173" s="73">
        <f>G174+G176</f>
        <v>830.8499999999999</v>
      </c>
      <c r="H173" s="73">
        <f>H174+H176</f>
        <v>830.8499999999999</v>
      </c>
      <c r="I173" s="73">
        <f>I174+I176</f>
        <v>830.8499999999999</v>
      </c>
    </row>
    <row r="174" spans="1:9" ht="22.5" customHeight="1" outlineLevel="2">
      <c r="A174" s="76" t="s">
        <v>129</v>
      </c>
      <c r="B174" s="72" t="s">
        <v>479</v>
      </c>
      <c r="C174" s="72" t="s">
        <v>230</v>
      </c>
      <c r="D174" s="72" t="s">
        <v>236</v>
      </c>
      <c r="E174" s="72" t="s">
        <v>125</v>
      </c>
      <c r="F174" s="72"/>
      <c r="G174" s="73">
        <f>G175</f>
        <v>654.3</v>
      </c>
      <c r="H174" s="73">
        <f>H175</f>
        <v>654.3</v>
      </c>
      <c r="I174" s="73">
        <f>I175</f>
        <v>654.3</v>
      </c>
    </row>
    <row r="175" spans="1:9" ht="22.5" customHeight="1" outlineLevel="2">
      <c r="A175" s="76" t="s">
        <v>772</v>
      </c>
      <c r="B175" s="72" t="s">
        <v>479</v>
      </c>
      <c r="C175" s="72" t="s">
        <v>230</v>
      </c>
      <c r="D175" s="72" t="s">
        <v>236</v>
      </c>
      <c r="E175" s="72" t="s">
        <v>125</v>
      </c>
      <c r="F175" s="72">
        <v>900</v>
      </c>
      <c r="G175" s="248">
        <v>654.3</v>
      </c>
      <c r="H175" s="248">
        <v>654.3</v>
      </c>
      <c r="I175" s="248">
        <v>654.3</v>
      </c>
    </row>
    <row r="176" spans="1:9" ht="45" outlineLevel="2">
      <c r="A176" s="76" t="s">
        <v>178</v>
      </c>
      <c r="B176" s="72" t="s">
        <v>479</v>
      </c>
      <c r="C176" s="72" t="s">
        <v>230</v>
      </c>
      <c r="D176" s="72" t="s">
        <v>236</v>
      </c>
      <c r="E176" s="72" t="s">
        <v>612</v>
      </c>
      <c r="F176" s="72"/>
      <c r="G176" s="73">
        <f>G177</f>
        <v>176.55</v>
      </c>
      <c r="H176" s="73">
        <f>H177</f>
        <v>176.55</v>
      </c>
      <c r="I176" s="73">
        <f>I177</f>
        <v>176.55</v>
      </c>
    </row>
    <row r="177" spans="1:9" ht="15" outlineLevel="2">
      <c r="A177" s="76" t="s">
        <v>772</v>
      </c>
      <c r="B177" s="72" t="s">
        <v>479</v>
      </c>
      <c r="C177" s="72" t="s">
        <v>230</v>
      </c>
      <c r="D177" s="72" t="s">
        <v>236</v>
      </c>
      <c r="E177" s="72" t="s">
        <v>612</v>
      </c>
      <c r="F177" s="72" t="s">
        <v>71</v>
      </c>
      <c r="G177" s="248">
        <v>176.55</v>
      </c>
      <c r="H177" s="248">
        <v>176.55</v>
      </c>
      <c r="I177" s="248">
        <v>176.55</v>
      </c>
    </row>
    <row r="178" spans="1:9" ht="45" outlineLevel="2">
      <c r="A178" s="76" t="s">
        <v>128</v>
      </c>
      <c r="B178" s="72" t="s">
        <v>479</v>
      </c>
      <c r="C178" s="72" t="s">
        <v>230</v>
      </c>
      <c r="D178" s="72" t="s">
        <v>799</v>
      </c>
      <c r="E178" s="72"/>
      <c r="F178" s="72"/>
      <c r="G178" s="248">
        <f aca="true" t="shared" si="13" ref="G178:I179">G179</f>
        <v>1175.28</v>
      </c>
      <c r="H178" s="248">
        <f t="shared" si="13"/>
        <v>1175.28</v>
      </c>
      <c r="I178" s="248">
        <f t="shared" si="13"/>
        <v>1175.28</v>
      </c>
    </row>
    <row r="179" spans="1:9" ht="15" outlineLevel="2">
      <c r="A179" s="76" t="s">
        <v>129</v>
      </c>
      <c r="B179" s="72" t="s">
        <v>479</v>
      </c>
      <c r="C179" s="72" t="s">
        <v>230</v>
      </c>
      <c r="D179" s="72" t="s">
        <v>799</v>
      </c>
      <c r="E179" s="72" t="s">
        <v>125</v>
      </c>
      <c r="F179" s="72"/>
      <c r="G179" s="248">
        <f t="shared" si="13"/>
        <v>1175.28</v>
      </c>
      <c r="H179" s="248">
        <f t="shared" si="13"/>
        <v>1175.28</v>
      </c>
      <c r="I179" s="248">
        <f t="shared" si="13"/>
        <v>1175.28</v>
      </c>
    </row>
    <row r="180" spans="1:9" ht="15" outlineLevel="2">
      <c r="A180" s="76" t="s">
        <v>772</v>
      </c>
      <c r="B180" s="72" t="s">
        <v>479</v>
      </c>
      <c r="C180" s="72" t="s">
        <v>230</v>
      </c>
      <c r="D180" s="72" t="s">
        <v>799</v>
      </c>
      <c r="E180" s="72" t="s">
        <v>125</v>
      </c>
      <c r="F180" s="72" t="s">
        <v>71</v>
      </c>
      <c r="G180" s="248">
        <v>1175.28</v>
      </c>
      <c r="H180" s="248">
        <v>1175.28</v>
      </c>
      <c r="I180" s="248">
        <v>1175.28</v>
      </c>
    </row>
    <row r="181" spans="1:9" ht="45" hidden="1" outlineLevel="2">
      <c r="A181" s="76" t="s">
        <v>551</v>
      </c>
      <c r="B181" s="72" t="s">
        <v>479</v>
      </c>
      <c r="C181" s="72" t="s">
        <v>426</v>
      </c>
      <c r="D181" s="72" t="s">
        <v>236</v>
      </c>
      <c r="E181" s="72"/>
      <c r="F181" s="72"/>
      <c r="G181" s="73">
        <f>G182</f>
        <v>0</v>
      </c>
      <c r="H181" s="73">
        <f>H182</f>
        <v>0</v>
      </c>
      <c r="I181" s="73">
        <f>I182</f>
        <v>0</v>
      </c>
    </row>
    <row r="182" spans="1:9" ht="15" hidden="1" outlineLevel="2">
      <c r="A182" s="76" t="s">
        <v>772</v>
      </c>
      <c r="B182" s="72" t="s">
        <v>479</v>
      </c>
      <c r="C182" s="72" t="s">
        <v>426</v>
      </c>
      <c r="D182" s="72" t="s">
        <v>236</v>
      </c>
      <c r="E182" s="72" t="s">
        <v>427</v>
      </c>
      <c r="F182" s="72" t="s">
        <v>71</v>
      </c>
      <c r="G182" s="242"/>
      <c r="H182" s="242"/>
      <c r="I182" s="242"/>
    </row>
    <row r="183" spans="1:9" ht="15" hidden="1" outlineLevel="2">
      <c r="A183" s="76" t="s">
        <v>488</v>
      </c>
      <c r="B183" s="72" t="s">
        <v>479</v>
      </c>
      <c r="C183" s="72" t="s">
        <v>426</v>
      </c>
      <c r="D183" s="72" t="s">
        <v>236</v>
      </c>
      <c r="E183" s="72"/>
      <c r="F183" s="72"/>
      <c r="G183" s="73"/>
      <c r="H183" s="73">
        <f>H184</f>
        <v>0</v>
      </c>
      <c r="I183" s="73">
        <f>I184</f>
        <v>0</v>
      </c>
    </row>
    <row r="184" spans="1:9" ht="30" hidden="1" outlineLevel="2">
      <c r="A184" s="76" t="s">
        <v>463</v>
      </c>
      <c r="B184" s="72" t="s">
        <v>479</v>
      </c>
      <c r="C184" s="72" t="s">
        <v>426</v>
      </c>
      <c r="D184" s="72" t="s">
        <v>236</v>
      </c>
      <c r="E184" s="72" t="s">
        <v>563</v>
      </c>
      <c r="F184" s="72" t="s">
        <v>804</v>
      </c>
      <c r="G184" s="242"/>
      <c r="H184" s="242">
        <v>0</v>
      </c>
      <c r="I184" s="242">
        <v>0</v>
      </c>
    </row>
    <row r="185" spans="1:9" s="121" customFormat="1" ht="48" customHeight="1" outlineLevel="2">
      <c r="A185" s="471" t="s">
        <v>683</v>
      </c>
      <c r="B185" s="472" t="s">
        <v>443</v>
      </c>
      <c r="C185" s="472"/>
      <c r="D185" s="472"/>
      <c r="E185" s="472"/>
      <c r="F185" s="472"/>
      <c r="G185" s="473">
        <f>G186+G210+G218+G226+G243+G262</f>
        <v>34266.520000000004</v>
      </c>
      <c r="H185" s="473">
        <f>H186+H210+H218+H226+H243+H262</f>
        <v>26271.800000000003</v>
      </c>
      <c r="I185" s="473">
        <f>I186+I210+I218+I226+I243+I262</f>
        <v>25609.200000000004</v>
      </c>
    </row>
    <row r="186" spans="1:9" ht="15.75" outlineLevel="1">
      <c r="A186" s="75" t="s">
        <v>123</v>
      </c>
      <c r="B186" s="102">
        <v>301</v>
      </c>
      <c r="C186" s="70" t="s">
        <v>230</v>
      </c>
      <c r="D186" s="70"/>
      <c r="E186" s="70"/>
      <c r="F186" s="70"/>
      <c r="G186" s="71">
        <f>G193+G187+G190</f>
        <v>27335.620000000003</v>
      </c>
      <c r="H186" s="71">
        <f>H193+H187+H190</f>
        <v>24801.120000000003</v>
      </c>
      <c r="I186" s="71">
        <f>I193+I187+I190</f>
        <v>24804.520000000004</v>
      </c>
    </row>
    <row r="187" spans="1:9" ht="30" outlineLevel="1">
      <c r="A187" s="76" t="s">
        <v>514</v>
      </c>
      <c r="B187" s="102">
        <v>301</v>
      </c>
      <c r="C187" s="72" t="s">
        <v>230</v>
      </c>
      <c r="D187" s="72" t="s">
        <v>225</v>
      </c>
      <c r="E187" s="72"/>
      <c r="F187" s="72"/>
      <c r="G187" s="73">
        <f aca="true" t="shared" si="14" ref="G187:I188">G188</f>
        <v>1846.86</v>
      </c>
      <c r="H187" s="73">
        <f t="shared" si="14"/>
        <v>1846.86</v>
      </c>
      <c r="I187" s="73">
        <f t="shared" si="14"/>
        <v>1846.86</v>
      </c>
    </row>
    <row r="188" spans="1:9" ht="30" outlineLevel="1">
      <c r="A188" s="76" t="s">
        <v>515</v>
      </c>
      <c r="B188" s="102">
        <v>301</v>
      </c>
      <c r="C188" s="72" t="s">
        <v>230</v>
      </c>
      <c r="D188" s="72" t="s">
        <v>225</v>
      </c>
      <c r="E188" s="72" t="s">
        <v>611</v>
      </c>
      <c r="F188" s="72"/>
      <c r="G188" s="73">
        <f t="shared" si="14"/>
        <v>1846.86</v>
      </c>
      <c r="H188" s="73">
        <f t="shared" si="14"/>
        <v>1846.86</v>
      </c>
      <c r="I188" s="73">
        <f t="shared" si="14"/>
        <v>1846.86</v>
      </c>
    </row>
    <row r="189" spans="1:9" ht="15" outlineLevel="1">
      <c r="A189" s="83" t="s">
        <v>772</v>
      </c>
      <c r="B189" s="102">
        <v>301</v>
      </c>
      <c r="C189" s="72" t="s">
        <v>230</v>
      </c>
      <c r="D189" s="72" t="s">
        <v>225</v>
      </c>
      <c r="E189" s="72" t="s">
        <v>611</v>
      </c>
      <c r="F189" s="72" t="s">
        <v>71</v>
      </c>
      <c r="G189" s="73">
        <v>1846.86</v>
      </c>
      <c r="H189" s="73">
        <v>1846.86</v>
      </c>
      <c r="I189" s="73">
        <v>1846.86</v>
      </c>
    </row>
    <row r="190" spans="1:9" s="98" customFormat="1" ht="15" hidden="1" outlineLevel="1">
      <c r="A190" s="76" t="s">
        <v>641</v>
      </c>
      <c r="B190" s="214" t="s">
        <v>443</v>
      </c>
      <c r="C190" s="72" t="s">
        <v>230</v>
      </c>
      <c r="D190" s="72" t="s">
        <v>235</v>
      </c>
      <c r="E190" s="72"/>
      <c r="F190" s="72"/>
      <c r="G190" s="73">
        <f aca="true" t="shared" si="15" ref="G190:I191">G191</f>
        <v>0</v>
      </c>
      <c r="H190" s="73">
        <f t="shared" si="15"/>
        <v>0</v>
      </c>
      <c r="I190" s="73">
        <f t="shared" si="15"/>
        <v>0</v>
      </c>
    </row>
    <row r="191" spans="1:9" s="98" customFormat="1" ht="90" hidden="1" outlineLevel="1">
      <c r="A191" s="76" t="s">
        <v>105</v>
      </c>
      <c r="B191" s="214" t="s">
        <v>443</v>
      </c>
      <c r="C191" s="72" t="s">
        <v>230</v>
      </c>
      <c r="D191" s="72" t="s">
        <v>235</v>
      </c>
      <c r="E191" s="72" t="s">
        <v>642</v>
      </c>
      <c r="F191" s="72"/>
      <c r="G191" s="73">
        <f t="shared" si="15"/>
        <v>0</v>
      </c>
      <c r="H191" s="73">
        <f t="shared" si="15"/>
        <v>0</v>
      </c>
      <c r="I191" s="73">
        <f t="shared" si="15"/>
        <v>0</v>
      </c>
    </row>
    <row r="192" spans="1:9" s="98" customFormat="1" ht="15" hidden="1" outlineLevel="1">
      <c r="A192" s="76" t="s">
        <v>134</v>
      </c>
      <c r="B192" s="214" t="s">
        <v>443</v>
      </c>
      <c r="C192" s="72" t="s">
        <v>230</v>
      </c>
      <c r="D192" s="72" t="s">
        <v>235</v>
      </c>
      <c r="E192" s="72" t="s">
        <v>642</v>
      </c>
      <c r="F192" s="72" t="s">
        <v>433</v>
      </c>
      <c r="G192" s="73"/>
      <c r="H192" s="73"/>
      <c r="I192" s="73"/>
    </row>
    <row r="193" spans="1:9" ht="45" outlineLevel="2">
      <c r="A193" s="76" t="s">
        <v>124</v>
      </c>
      <c r="B193" s="102">
        <v>301</v>
      </c>
      <c r="C193" s="72" t="s">
        <v>230</v>
      </c>
      <c r="D193" s="72" t="s">
        <v>237</v>
      </c>
      <c r="E193" s="72"/>
      <c r="F193" s="72"/>
      <c r="G193" s="73">
        <f>G194+G196+G198+G200+G202+G205+G207+G208</f>
        <v>25488.760000000002</v>
      </c>
      <c r="H193" s="73">
        <f>H194+H196+H198+H200+H202+H205+H207+H208</f>
        <v>22954.260000000002</v>
      </c>
      <c r="I193" s="73">
        <f>I194+I196+I198+I200+I202+I205+I207+I208</f>
        <v>22957.660000000003</v>
      </c>
    </row>
    <row r="194" spans="1:9" ht="15" outlineLevel="2">
      <c r="A194" s="76" t="s">
        <v>129</v>
      </c>
      <c r="B194" s="102">
        <v>301</v>
      </c>
      <c r="C194" s="72" t="s">
        <v>230</v>
      </c>
      <c r="D194" s="72" t="s">
        <v>237</v>
      </c>
      <c r="E194" s="72" t="s">
        <v>125</v>
      </c>
      <c r="F194" s="72"/>
      <c r="G194" s="73">
        <f>G195</f>
        <v>22264.56</v>
      </c>
      <c r="H194" s="73">
        <f>H195</f>
        <v>22264.56</v>
      </c>
      <c r="I194" s="73">
        <f>I195</f>
        <v>22264.56</v>
      </c>
    </row>
    <row r="195" spans="1:10" ht="15" outlineLevel="2">
      <c r="A195" s="83" t="s">
        <v>772</v>
      </c>
      <c r="B195" s="102">
        <v>301</v>
      </c>
      <c r="C195" s="72" t="s">
        <v>230</v>
      </c>
      <c r="D195" s="72" t="s">
        <v>237</v>
      </c>
      <c r="E195" s="72" t="s">
        <v>125</v>
      </c>
      <c r="F195" s="72">
        <v>900</v>
      </c>
      <c r="G195" s="242">
        <f>22314.56-50</f>
        <v>22264.56</v>
      </c>
      <c r="H195" s="242">
        <f>22314.56-50</f>
        <v>22264.56</v>
      </c>
      <c r="I195" s="242">
        <f>22314.56-50</f>
        <v>22264.56</v>
      </c>
      <c r="J195" s="134">
        <f>G195+G16</f>
        <v>28016.97</v>
      </c>
    </row>
    <row r="196" spans="1:9" ht="47.25" customHeight="1" outlineLevel="2">
      <c r="A196" s="76" t="s">
        <v>179</v>
      </c>
      <c r="B196" s="102">
        <v>301</v>
      </c>
      <c r="C196" s="72" t="s">
        <v>230</v>
      </c>
      <c r="D196" s="72" t="s">
        <v>237</v>
      </c>
      <c r="E196" s="72" t="s">
        <v>613</v>
      </c>
      <c r="F196" s="72"/>
      <c r="G196" s="73">
        <f>G197</f>
        <v>227.7</v>
      </c>
      <c r="H196" s="73">
        <f>H197</f>
        <v>227.7</v>
      </c>
      <c r="I196" s="73">
        <f>I197</f>
        <v>227.7</v>
      </c>
    </row>
    <row r="197" spans="1:9" ht="15" outlineLevel="2">
      <c r="A197" s="83" t="s">
        <v>134</v>
      </c>
      <c r="B197" s="102">
        <v>301</v>
      </c>
      <c r="C197" s="72" t="s">
        <v>230</v>
      </c>
      <c r="D197" s="72" t="s">
        <v>237</v>
      </c>
      <c r="E197" s="72" t="s">
        <v>613</v>
      </c>
      <c r="F197" s="72" t="s">
        <v>433</v>
      </c>
      <c r="G197" s="242">
        <v>227.7</v>
      </c>
      <c r="H197" s="242">
        <v>227.7</v>
      </c>
      <c r="I197" s="242">
        <v>227.7</v>
      </c>
    </row>
    <row r="198" spans="1:9" ht="45" outlineLevel="2">
      <c r="A198" s="76" t="s">
        <v>180</v>
      </c>
      <c r="B198" s="102">
        <v>301</v>
      </c>
      <c r="C198" s="72" t="s">
        <v>230</v>
      </c>
      <c r="D198" s="72" t="s">
        <v>237</v>
      </c>
      <c r="E198" s="72" t="s">
        <v>614</v>
      </c>
      <c r="F198" s="72"/>
      <c r="G198" s="73">
        <f>G199</f>
        <v>408.5</v>
      </c>
      <c r="H198" s="73">
        <f>H199</f>
        <v>412</v>
      </c>
      <c r="I198" s="73">
        <f>I199</f>
        <v>415.4</v>
      </c>
    </row>
    <row r="199" spans="1:9" ht="15" outlineLevel="2">
      <c r="A199" s="83" t="s">
        <v>134</v>
      </c>
      <c r="B199" s="102">
        <v>301</v>
      </c>
      <c r="C199" s="72" t="s">
        <v>230</v>
      </c>
      <c r="D199" s="72" t="s">
        <v>237</v>
      </c>
      <c r="E199" s="72" t="s">
        <v>614</v>
      </c>
      <c r="F199" s="72" t="s">
        <v>433</v>
      </c>
      <c r="G199" s="242">
        <v>408.5</v>
      </c>
      <c r="H199" s="242">
        <v>412</v>
      </c>
      <c r="I199" s="242">
        <v>415.4</v>
      </c>
    </row>
    <row r="200" spans="1:9" ht="45" hidden="1" outlineLevel="2">
      <c r="A200" s="76" t="s">
        <v>299</v>
      </c>
      <c r="B200" s="102">
        <v>301</v>
      </c>
      <c r="C200" s="72" t="s">
        <v>230</v>
      </c>
      <c r="D200" s="72" t="s">
        <v>237</v>
      </c>
      <c r="E200" s="72" t="s">
        <v>616</v>
      </c>
      <c r="F200" s="72"/>
      <c r="G200" s="74">
        <f>G201</f>
        <v>0</v>
      </c>
      <c r="H200" s="74">
        <f>H201</f>
        <v>0</v>
      </c>
      <c r="I200" s="74">
        <f>I201</f>
        <v>0</v>
      </c>
    </row>
    <row r="201" spans="1:9" ht="15" hidden="1" outlineLevel="2">
      <c r="A201" s="83" t="s">
        <v>772</v>
      </c>
      <c r="B201" s="102">
        <v>301</v>
      </c>
      <c r="C201" s="72" t="s">
        <v>230</v>
      </c>
      <c r="D201" s="72" t="s">
        <v>237</v>
      </c>
      <c r="E201" s="72" t="s">
        <v>616</v>
      </c>
      <c r="F201" s="72">
        <v>900</v>
      </c>
      <c r="G201" s="73"/>
      <c r="H201" s="73"/>
      <c r="I201" s="73"/>
    </row>
    <row r="202" spans="1:9" ht="15" hidden="1" outlineLevel="2">
      <c r="A202" s="76" t="s">
        <v>300</v>
      </c>
      <c r="B202" s="102">
        <v>301</v>
      </c>
      <c r="C202" s="72" t="s">
        <v>230</v>
      </c>
      <c r="D202" s="72" t="s">
        <v>237</v>
      </c>
      <c r="E202" s="72" t="s">
        <v>427</v>
      </c>
      <c r="F202" s="72"/>
      <c r="G202" s="73">
        <f>G203</f>
        <v>0</v>
      </c>
      <c r="H202" s="73">
        <f>H203</f>
        <v>0</v>
      </c>
      <c r="I202" s="73">
        <f>I203</f>
        <v>0</v>
      </c>
    </row>
    <row r="203" spans="1:6" ht="15" hidden="1" outlineLevel="2">
      <c r="A203" s="83" t="s">
        <v>772</v>
      </c>
      <c r="B203" s="102">
        <v>301</v>
      </c>
      <c r="C203" s="72" t="s">
        <v>230</v>
      </c>
      <c r="D203" s="72" t="s">
        <v>237</v>
      </c>
      <c r="E203" s="72" t="s">
        <v>427</v>
      </c>
      <c r="F203" s="72">
        <v>900</v>
      </c>
    </row>
    <row r="204" spans="1:9" ht="29.25" customHeight="1" outlineLevel="2">
      <c r="A204" s="83" t="s">
        <v>895</v>
      </c>
      <c r="B204" s="102">
        <v>301</v>
      </c>
      <c r="C204" s="72" t="s">
        <v>230</v>
      </c>
      <c r="D204" s="72" t="s">
        <v>237</v>
      </c>
      <c r="E204" s="72" t="s">
        <v>896</v>
      </c>
      <c r="F204" s="72"/>
      <c r="G204" s="242">
        <f>G205</f>
        <v>15</v>
      </c>
      <c r="H204" s="242"/>
      <c r="I204" s="242"/>
    </row>
    <row r="205" spans="1:9" ht="34.5" customHeight="1" outlineLevel="2">
      <c r="A205" s="83" t="s">
        <v>772</v>
      </c>
      <c r="B205" s="102">
        <v>301</v>
      </c>
      <c r="C205" s="72" t="s">
        <v>230</v>
      </c>
      <c r="D205" s="72" t="s">
        <v>237</v>
      </c>
      <c r="E205" s="72" t="s">
        <v>896</v>
      </c>
      <c r="F205" s="72" t="s">
        <v>71</v>
      </c>
      <c r="G205" s="242">
        <v>15</v>
      </c>
      <c r="H205" s="242"/>
      <c r="I205" s="242"/>
    </row>
    <row r="206" spans="1:9" ht="34.5" customHeight="1" outlineLevel="2">
      <c r="A206" s="83" t="s">
        <v>897</v>
      </c>
      <c r="B206" s="102">
        <v>301</v>
      </c>
      <c r="C206" s="72" t="s">
        <v>230</v>
      </c>
      <c r="D206" s="72" t="s">
        <v>237</v>
      </c>
      <c r="E206" s="72" t="s">
        <v>899</v>
      </c>
      <c r="F206" s="72"/>
      <c r="G206" s="242">
        <f>G207</f>
        <v>2523</v>
      </c>
      <c r="H206" s="242"/>
      <c r="I206" s="242"/>
    </row>
    <row r="207" spans="1:9" ht="34.5" customHeight="1" outlineLevel="2">
      <c r="A207" s="83" t="s">
        <v>772</v>
      </c>
      <c r="B207" s="102">
        <v>301</v>
      </c>
      <c r="C207" s="72" t="s">
        <v>230</v>
      </c>
      <c r="D207" s="72" t="s">
        <v>237</v>
      </c>
      <c r="E207" s="72" t="s">
        <v>898</v>
      </c>
      <c r="F207" s="72" t="s">
        <v>71</v>
      </c>
      <c r="G207" s="242">
        <v>2523</v>
      </c>
      <c r="H207" s="242"/>
      <c r="I207" s="242"/>
    </row>
    <row r="208" spans="1:9" ht="73.5" customHeight="1" outlineLevel="2">
      <c r="A208" s="83" t="s">
        <v>908</v>
      </c>
      <c r="B208" s="102">
        <v>301</v>
      </c>
      <c r="C208" s="72" t="s">
        <v>230</v>
      </c>
      <c r="D208" s="72" t="s">
        <v>237</v>
      </c>
      <c r="E208" s="72" t="s">
        <v>909</v>
      </c>
      <c r="F208" s="72"/>
      <c r="G208" s="242">
        <f>G209</f>
        <v>50</v>
      </c>
      <c r="H208" s="242">
        <f>H209</f>
        <v>50</v>
      </c>
      <c r="I208" s="242">
        <f>I209</f>
        <v>50</v>
      </c>
    </row>
    <row r="209" spans="1:9" ht="34.5" customHeight="1" outlineLevel="2">
      <c r="A209" s="83" t="s">
        <v>772</v>
      </c>
      <c r="B209" s="102">
        <v>301</v>
      </c>
      <c r="C209" s="72" t="s">
        <v>230</v>
      </c>
      <c r="D209" s="72" t="s">
        <v>237</v>
      </c>
      <c r="E209" s="72" t="s">
        <v>909</v>
      </c>
      <c r="F209" s="72" t="s">
        <v>71</v>
      </c>
      <c r="G209" s="242">
        <v>50</v>
      </c>
      <c r="H209" s="242">
        <v>50</v>
      </c>
      <c r="I209" s="242">
        <v>50</v>
      </c>
    </row>
    <row r="210" spans="1:9" s="38" customFormat="1" ht="39.75" customHeight="1" outlineLevel="2">
      <c r="A210" s="75" t="s">
        <v>184</v>
      </c>
      <c r="B210" s="102">
        <v>301</v>
      </c>
      <c r="C210" s="70" t="s">
        <v>236</v>
      </c>
      <c r="D210" s="70"/>
      <c r="E210" s="70"/>
      <c r="F210" s="70"/>
      <c r="G210" s="71">
        <f>G215+G211</f>
        <v>575</v>
      </c>
      <c r="H210" s="71">
        <f>H215+H211</f>
        <v>575</v>
      </c>
      <c r="I210" s="71">
        <f>I215+I211</f>
        <v>575</v>
      </c>
    </row>
    <row r="211" spans="1:9" ht="15" hidden="1" outlineLevel="2">
      <c r="A211" s="76" t="s">
        <v>482</v>
      </c>
      <c r="B211" s="102">
        <v>301</v>
      </c>
      <c r="C211" s="72" t="s">
        <v>236</v>
      </c>
      <c r="D211" s="72" t="s">
        <v>225</v>
      </c>
      <c r="E211" s="72"/>
      <c r="F211" s="72"/>
      <c r="G211" s="73">
        <f>G212</f>
        <v>0</v>
      </c>
      <c r="H211" s="73">
        <f>H212</f>
        <v>0</v>
      </c>
      <c r="I211" s="73">
        <f>I212</f>
        <v>0</v>
      </c>
    </row>
    <row r="212" spans="1:9" ht="45" hidden="1" outlineLevel="2">
      <c r="A212" s="76" t="s">
        <v>516</v>
      </c>
      <c r="B212" s="102">
        <v>301</v>
      </c>
      <c r="C212" s="72" t="s">
        <v>236</v>
      </c>
      <c r="D212" s="72" t="s">
        <v>225</v>
      </c>
      <c r="E212" s="72" t="s">
        <v>771</v>
      </c>
      <c r="F212" s="72"/>
      <c r="G212" s="73">
        <f>G213+G214</f>
        <v>0</v>
      </c>
      <c r="H212" s="73">
        <f>H213+H214</f>
        <v>0</v>
      </c>
      <c r="I212" s="73">
        <f>I213+I214</f>
        <v>0</v>
      </c>
    </row>
    <row r="213" spans="1:9" ht="15" hidden="1" outlineLevel="2">
      <c r="A213" s="83" t="s">
        <v>772</v>
      </c>
      <c r="B213" s="102">
        <v>301</v>
      </c>
      <c r="C213" s="72" t="s">
        <v>236</v>
      </c>
      <c r="D213" s="72" t="s">
        <v>225</v>
      </c>
      <c r="E213" s="72" t="s">
        <v>771</v>
      </c>
      <c r="F213" s="72">
        <v>900</v>
      </c>
      <c r="G213" s="242"/>
      <c r="H213" s="242"/>
      <c r="I213" s="242"/>
    </row>
    <row r="214" spans="1:9" ht="45" hidden="1" outlineLevel="1">
      <c r="A214" s="78" t="s">
        <v>210</v>
      </c>
      <c r="B214" s="77" t="s">
        <v>443</v>
      </c>
      <c r="C214" s="77" t="s">
        <v>236</v>
      </c>
      <c r="D214" s="77" t="s">
        <v>225</v>
      </c>
      <c r="E214" s="77" t="s">
        <v>430</v>
      </c>
      <c r="F214" s="77" t="s">
        <v>806</v>
      </c>
      <c r="G214" s="242"/>
      <c r="H214" s="242"/>
      <c r="I214" s="242"/>
    </row>
    <row r="215" spans="1:9" ht="45" outlineLevel="2">
      <c r="A215" s="76" t="s">
        <v>183</v>
      </c>
      <c r="B215" s="102">
        <v>301</v>
      </c>
      <c r="C215" s="72" t="s">
        <v>236</v>
      </c>
      <c r="D215" s="72" t="s">
        <v>229</v>
      </c>
      <c r="E215" s="72"/>
      <c r="F215" s="72"/>
      <c r="G215" s="73">
        <f aca="true" t="shared" si="16" ref="G215:I216">G216</f>
        <v>575</v>
      </c>
      <c r="H215" s="73">
        <f t="shared" si="16"/>
        <v>575</v>
      </c>
      <c r="I215" s="73">
        <f t="shared" si="16"/>
        <v>575</v>
      </c>
    </row>
    <row r="216" spans="1:9" ht="45" outlineLevel="2">
      <c r="A216" s="76" t="s">
        <v>185</v>
      </c>
      <c r="B216" s="102">
        <v>301</v>
      </c>
      <c r="C216" s="72" t="s">
        <v>236</v>
      </c>
      <c r="D216" s="72" t="s">
        <v>229</v>
      </c>
      <c r="E216" s="72" t="s">
        <v>434</v>
      </c>
      <c r="F216" s="72"/>
      <c r="G216" s="73">
        <f t="shared" si="16"/>
        <v>575</v>
      </c>
      <c r="H216" s="73">
        <f t="shared" si="16"/>
        <v>575</v>
      </c>
      <c r="I216" s="73">
        <f t="shared" si="16"/>
        <v>575</v>
      </c>
    </row>
    <row r="217" spans="1:9" ht="27.75" customHeight="1" outlineLevel="2">
      <c r="A217" s="83" t="s">
        <v>772</v>
      </c>
      <c r="B217" s="102">
        <v>301</v>
      </c>
      <c r="C217" s="72" t="s">
        <v>236</v>
      </c>
      <c r="D217" s="72" t="s">
        <v>229</v>
      </c>
      <c r="E217" s="72" t="s">
        <v>434</v>
      </c>
      <c r="F217" s="72">
        <v>900</v>
      </c>
      <c r="G217" s="248">
        <v>575</v>
      </c>
      <c r="H217" s="248">
        <v>575</v>
      </c>
      <c r="I217" s="248">
        <v>575</v>
      </c>
    </row>
    <row r="218" spans="1:9" ht="15.75" hidden="1" outlineLevel="2">
      <c r="A218" s="75" t="s">
        <v>471</v>
      </c>
      <c r="B218" s="102">
        <v>301</v>
      </c>
      <c r="C218" s="70" t="s">
        <v>231</v>
      </c>
      <c r="D218" s="70"/>
      <c r="E218" s="70"/>
      <c r="F218" s="70"/>
      <c r="G218" s="73">
        <f>G219</f>
        <v>0</v>
      </c>
      <c r="H218" s="73">
        <f>H219</f>
        <v>0</v>
      </c>
      <c r="I218" s="73">
        <f>I219</f>
        <v>0</v>
      </c>
    </row>
    <row r="219" spans="1:9" ht="30" hidden="1" outlineLevel="2">
      <c r="A219" s="76" t="s">
        <v>483</v>
      </c>
      <c r="B219" s="102">
        <v>301</v>
      </c>
      <c r="C219" s="72" t="s">
        <v>231</v>
      </c>
      <c r="D219" s="72" t="s">
        <v>801</v>
      </c>
      <c r="E219" s="72"/>
      <c r="F219" s="72"/>
      <c r="G219" s="73">
        <f>G220+G222+G224</f>
        <v>0</v>
      </c>
      <c r="H219" s="73">
        <f>H220+H222+H224</f>
        <v>0</v>
      </c>
      <c r="I219" s="73">
        <f>I220+I222+I224</f>
        <v>0</v>
      </c>
    </row>
    <row r="220" spans="1:9" ht="15" customHeight="1" hidden="1" outlineLevel="2">
      <c r="A220" s="76" t="s">
        <v>298</v>
      </c>
      <c r="B220" s="102">
        <v>301</v>
      </c>
      <c r="C220" s="72" t="s">
        <v>231</v>
      </c>
      <c r="D220" s="72" t="s">
        <v>801</v>
      </c>
      <c r="E220" s="72" t="s">
        <v>435</v>
      </c>
      <c r="F220" s="72"/>
      <c r="G220" s="73">
        <f>G221</f>
        <v>0</v>
      </c>
      <c r="H220" s="73">
        <f>H221</f>
        <v>0</v>
      </c>
      <c r="I220" s="73">
        <f>I221</f>
        <v>0</v>
      </c>
    </row>
    <row r="221" spans="1:9" s="92" customFormat="1" ht="15" hidden="1" outlineLevel="2">
      <c r="A221" s="83" t="s">
        <v>772</v>
      </c>
      <c r="B221" s="102">
        <v>301</v>
      </c>
      <c r="C221" s="72" t="s">
        <v>231</v>
      </c>
      <c r="D221" s="72" t="s">
        <v>801</v>
      </c>
      <c r="E221" s="72" t="s">
        <v>435</v>
      </c>
      <c r="F221" s="72">
        <v>900</v>
      </c>
      <c r="G221" s="248"/>
      <c r="H221" s="248"/>
      <c r="I221" s="248"/>
    </row>
    <row r="222" spans="1:9" s="92" customFormat="1" ht="82.5" customHeight="1" hidden="1" outlineLevel="2">
      <c r="A222" s="83" t="s">
        <v>644</v>
      </c>
      <c r="B222" s="102">
        <v>301</v>
      </c>
      <c r="C222" s="72" t="s">
        <v>231</v>
      </c>
      <c r="D222" s="72" t="s">
        <v>801</v>
      </c>
      <c r="E222" s="72" t="s">
        <v>645</v>
      </c>
      <c r="F222" s="72"/>
      <c r="G222" s="73">
        <f>G223</f>
        <v>0</v>
      </c>
      <c r="H222" s="73">
        <f>H223</f>
        <v>0</v>
      </c>
      <c r="I222" s="73">
        <f>I223</f>
        <v>0</v>
      </c>
    </row>
    <row r="223" spans="1:9" s="92" customFormat="1" ht="15" hidden="1" outlineLevel="2">
      <c r="A223" s="83" t="s">
        <v>772</v>
      </c>
      <c r="B223" s="102">
        <v>301</v>
      </c>
      <c r="C223" s="72" t="s">
        <v>231</v>
      </c>
      <c r="D223" s="72" t="s">
        <v>801</v>
      </c>
      <c r="E223" s="72" t="s">
        <v>645</v>
      </c>
      <c r="F223" s="72">
        <v>900</v>
      </c>
      <c r="G223" s="73"/>
      <c r="H223" s="73"/>
      <c r="I223" s="73"/>
    </row>
    <row r="224" spans="1:9" s="92" customFormat="1" ht="42.75" customHeight="1" hidden="1" outlineLevel="2">
      <c r="A224" s="83" t="s">
        <v>790</v>
      </c>
      <c r="B224" s="102">
        <v>301</v>
      </c>
      <c r="C224" s="72" t="s">
        <v>231</v>
      </c>
      <c r="D224" s="72" t="s">
        <v>801</v>
      </c>
      <c r="E224" s="72" t="s">
        <v>748</v>
      </c>
      <c r="F224" s="72"/>
      <c r="G224" s="73">
        <f>G225</f>
        <v>0</v>
      </c>
      <c r="H224" s="73">
        <f>H225</f>
        <v>0</v>
      </c>
      <c r="I224" s="73">
        <f>I225</f>
        <v>0</v>
      </c>
    </row>
    <row r="225" spans="1:9" s="92" customFormat="1" ht="15" hidden="1" outlineLevel="2">
      <c r="A225" s="83" t="s">
        <v>772</v>
      </c>
      <c r="B225" s="102">
        <v>301</v>
      </c>
      <c r="C225" s="72" t="s">
        <v>231</v>
      </c>
      <c r="D225" s="72" t="s">
        <v>801</v>
      </c>
      <c r="E225" s="72" t="s">
        <v>748</v>
      </c>
      <c r="F225" s="72">
        <v>900</v>
      </c>
      <c r="G225" s="73"/>
      <c r="H225" s="73"/>
      <c r="I225" s="73"/>
    </row>
    <row r="226" spans="1:9" s="97" customFormat="1" ht="15.75" outlineLevel="2">
      <c r="A226" s="75" t="s">
        <v>472</v>
      </c>
      <c r="B226" s="214">
        <v>301</v>
      </c>
      <c r="C226" s="70" t="s">
        <v>235</v>
      </c>
      <c r="D226" s="70"/>
      <c r="E226" s="70"/>
      <c r="F226" s="70"/>
      <c r="G226" s="71">
        <f>G227+G234</f>
        <v>3733.44</v>
      </c>
      <c r="H226" s="71">
        <f>H227+H234</f>
        <v>0</v>
      </c>
      <c r="I226" s="71">
        <f>I227+I234</f>
        <v>0</v>
      </c>
    </row>
    <row r="227" spans="1:9" s="98" customFormat="1" ht="15" hidden="1" outlineLevel="2">
      <c r="A227" s="76" t="s">
        <v>791</v>
      </c>
      <c r="B227" s="214">
        <v>301</v>
      </c>
      <c r="C227" s="72" t="s">
        <v>235</v>
      </c>
      <c r="D227" s="72" t="s">
        <v>230</v>
      </c>
      <c r="E227" s="72"/>
      <c r="F227" s="72"/>
      <c r="G227" s="73">
        <f>G230+G228+G232</f>
        <v>0</v>
      </c>
      <c r="H227" s="73">
        <f>H230+H228+H232</f>
        <v>0</v>
      </c>
      <c r="I227" s="73">
        <f>I230+I228+I232</f>
        <v>0</v>
      </c>
    </row>
    <row r="228" spans="1:9" s="98" customFormat="1" ht="105" hidden="1" outlineLevel="2">
      <c r="A228" s="76" t="s">
        <v>240</v>
      </c>
      <c r="B228" s="214" t="s">
        <v>443</v>
      </c>
      <c r="C228" s="72" t="s">
        <v>235</v>
      </c>
      <c r="D228" s="72" t="s">
        <v>230</v>
      </c>
      <c r="E228" s="72" t="s">
        <v>239</v>
      </c>
      <c r="F228" s="72"/>
      <c r="G228" s="73">
        <f>G229</f>
        <v>0</v>
      </c>
      <c r="H228" s="73">
        <f>H229</f>
        <v>0</v>
      </c>
      <c r="I228" s="73">
        <f>I229</f>
        <v>0</v>
      </c>
    </row>
    <row r="229" spans="1:9" s="98" customFormat="1" ht="78.75" customHeight="1" hidden="1" outlineLevel="2">
      <c r="A229" s="76" t="s">
        <v>241</v>
      </c>
      <c r="B229" s="214" t="s">
        <v>443</v>
      </c>
      <c r="C229" s="72" t="s">
        <v>235</v>
      </c>
      <c r="D229" s="72" t="s">
        <v>230</v>
      </c>
      <c r="E229" s="72" t="s">
        <v>239</v>
      </c>
      <c r="F229" s="72" t="s">
        <v>629</v>
      </c>
      <c r="G229" s="248"/>
      <c r="H229" s="248"/>
      <c r="I229" s="248"/>
    </row>
    <row r="230" spans="1:9" s="98" customFormat="1" ht="50.25" customHeight="1" hidden="1" outlineLevel="2">
      <c r="A230" s="76" t="s">
        <v>747</v>
      </c>
      <c r="B230" s="214">
        <v>301</v>
      </c>
      <c r="C230" s="72" t="s">
        <v>235</v>
      </c>
      <c r="D230" s="72" t="s">
        <v>230</v>
      </c>
      <c r="E230" s="72" t="s">
        <v>436</v>
      </c>
      <c r="F230" s="72"/>
      <c r="G230" s="73">
        <f>G231</f>
        <v>0</v>
      </c>
      <c r="H230" s="73">
        <f>H231</f>
        <v>0</v>
      </c>
      <c r="I230" s="73">
        <f>I231</f>
        <v>0</v>
      </c>
    </row>
    <row r="231" spans="1:9" s="98" customFormat="1" ht="15" hidden="1" outlineLevel="2">
      <c r="A231" s="76" t="s">
        <v>772</v>
      </c>
      <c r="B231" s="214">
        <v>301</v>
      </c>
      <c r="C231" s="72" t="s">
        <v>235</v>
      </c>
      <c r="D231" s="72" t="s">
        <v>230</v>
      </c>
      <c r="E231" s="72" t="s">
        <v>436</v>
      </c>
      <c r="F231" s="72" t="s">
        <v>71</v>
      </c>
      <c r="G231" s="248"/>
      <c r="H231" s="248"/>
      <c r="I231" s="248"/>
    </row>
    <row r="232" spans="1:9" s="98" customFormat="1" ht="50.25" customHeight="1" hidden="1" outlineLevel="2">
      <c r="A232" s="216"/>
      <c r="B232" s="255"/>
      <c r="C232" s="256"/>
      <c r="D232" s="256"/>
      <c r="E232" s="256"/>
      <c r="F232" s="256"/>
      <c r="G232" s="241"/>
      <c r="H232" s="241"/>
      <c r="I232" s="241"/>
    </row>
    <row r="233" spans="1:9" s="98" customFormat="1" ht="50.25" customHeight="1" hidden="1" outlineLevel="2">
      <c r="A233" s="76"/>
      <c r="B233" s="214"/>
      <c r="C233" s="72"/>
      <c r="D233" s="72"/>
      <c r="E233" s="72"/>
      <c r="F233" s="72"/>
      <c r="G233" s="248"/>
      <c r="H233" s="248"/>
      <c r="I233" s="248"/>
    </row>
    <row r="234" spans="1:9" s="98" customFormat="1" ht="30" outlineLevel="2">
      <c r="A234" s="76" t="s">
        <v>484</v>
      </c>
      <c r="B234" s="214">
        <v>301</v>
      </c>
      <c r="C234" s="72" t="s">
        <v>235</v>
      </c>
      <c r="D234" s="72" t="s">
        <v>235</v>
      </c>
      <c r="E234" s="72"/>
      <c r="F234" s="72"/>
      <c r="G234" s="73">
        <f>G235+G237+G239+G241</f>
        <v>3733.44</v>
      </c>
      <c r="H234" s="73">
        <f>H235+H237+H239+H241</f>
        <v>0</v>
      </c>
      <c r="I234" s="73">
        <f>I235+I237+I239+I241</f>
        <v>0</v>
      </c>
    </row>
    <row r="235" spans="1:9" s="98" customFormat="1" ht="50.25" customHeight="1" outlineLevel="2">
      <c r="A235" s="76" t="s">
        <v>253</v>
      </c>
      <c r="B235" s="102" t="s">
        <v>479</v>
      </c>
      <c r="C235" s="72" t="s">
        <v>235</v>
      </c>
      <c r="D235" s="72" t="s">
        <v>235</v>
      </c>
      <c r="E235" s="72" t="s">
        <v>254</v>
      </c>
      <c r="F235" s="72"/>
      <c r="G235" s="73">
        <f>G236</f>
        <v>3733.44</v>
      </c>
      <c r="H235" s="73">
        <f>H236</f>
        <v>0</v>
      </c>
      <c r="I235" s="73">
        <f>I236</f>
        <v>0</v>
      </c>
    </row>
    <row r="236" spans="1:9" s="98" customFormat="1" ht="50.25" customHeight="1" outlineLevel="2">
      <c r="A236" s="83" t="s">
        <v>772</v>
      </c>
      <c r="B236" s="102" t="s">
        <v>479</v>
      </c>
      <c r="C236" s="72" t="s">
        <v>235</v>
      </c>
      <c r="D236" s="72" t="s">
        <v>235</v>
      </c>
      <c r="E236" s="72" t="s">
        <v>254</v>
      </c>
      <c r="F236" s="72">
        <v>900</v>
      </c>
      <c r="G236" s="73">
        <v>3733.44</v>
      </c>
      <c r="H236" s="73"/>
      <c r="I236" s="73"/>
    </row>
    <row r="237" spans="1:9" s="98" customFormat="1" ht="42.75" customHeight="1" hidden="1" outlineLevel="2">
      <c r="A237" s="76" t="s">
        <v>253</v>
      </c>
      <c r="B237" s="214">
        <v>301</v>
      </c>
      <c r="C237" s="72" t="s">
        <v>235</v>
      </c>
      <c r="D237" s="72" t="s">
        <v>235</v>
      </c>
      <c r="E237" s="72" t="s">
        <v>254</v>
      </c>
      <c r="F237" s="72"/>
      <c r="G237" s="73">
        <f>G238</f>
        <v>0</v>
      </c>
      <c r="H237" s="73">
        <f>H238</f>
        <v>0</v>
      </c>
      <c r="I237" s="73"/>
    </row>
    <row r="238" spans="1:9" s="98" customFormat="1" ht="15" hidden="1" outlineLevel="2">
      <c r="A238" s="76" t="s">
        <v>772</v>
      </c>
      <c r="B238" s="214">
        <v>301</v>
      </c>
      <c r="C238" s="72" t="s">
        <v>235</v>
      </c>
      <c r="D238" s="72" t="s">
        <v>235</v>
      </c>
      <c r="E238" s="72" t="s">
        <v>254</v>
      </c>
      <c r="F238" s="72" t="s">
        <v>71</v>
      </c>
      <c r="G238" s="246"/>
      <c r="H238" s="246"/>
      <c r="I238" s="246"/>
    </row>
    <row r="239" spans="1:9" s="98" customFormat="1" ht="30" hidden="1" outlineLevel="2">
      <c r="A239" s="76" t="s">
        <v>793</v>
      </c>
      <c r="B239" s="214">
        <v>301</v>
      </c>
      <c r="C239" s="72" t="s">
        <v>235</v>
      </c>
      <c r="D239" s="72" t="s">
        <v>235</v>
      </c>
      <c r="E239" s="72" t="s">
        <v>792</v>
      </c>
      <c r="F239" s="72"/>
      <c r="G239" s="73">
        <f>G240</f>
        <v>0</v>
      </c>
      <c r="H239" s="73">
        <f>H240</f>
        <v>0</v>
      </c>
      <c r="I239" s="73">
        <f>I240</f>
        <v>0</v>
      </c>
    </row>
    <row r="240" spans="1:9" s="98" customFormat="1" ht="15" hidden="1" outlineLevel="2">
      <c r="A240" s="76" t="s">
        <v>772</v>
      </c>
      <c r="B240" s="214">
        <v>301</v>
      </c>
      <c r="C240" s="72" t="s">
        <v>235</v>
      </c>
      <c r="D240" s="72" t="s">
        <v>235</v>
      </c>
      <c r="E240" s="72" t="s">
        <v>792</v>
      </c>
      <c r="F240" s="72" t="s">
        <v>71</v>
      </c>
      <c r="G240" s="246"/>
      <c r="H240" s="246"/>
      <c r="I240" s="246"/>
    </row>
    <row r="241" spans="1:9" s="98" customFormat="1" ht="15" hidden="1" outlineLevel="2">
      <c r="A241" s="76" t="s">
        <v>794</v>
      </c>
      <c r="B241" s="214">
        <v>301</v>
      </c>
      <c r="C241" s="72" t="s">
        <v>235</v>
      </c>
      <c r="D241" s="72" t="s">
        <v>235</v>
      </c>
      <c r="E241" s="72" t="s">
        <v>795</v>
      </c>
      <c r="F241" s="72"/>
      <c r="G241" s="73">
        <f>G242</f>
        <v>0</v>
      </c>
      <c r="H241" s="73">
        <f>H242</f>
        <v>0</v>
      </c>
      <c r="I241" s="73">
        <f>I242</f>
        <v>0</v>
      </c>
    </row>
    <row r="242" spans="1:9" s="98" customFormat="1" ht="15" hidden="1" outlineLevel="2">
      <c r="A242" s="76" t="s">
        <v>772</v>
      </c>
      <c r="B242" s="214">
        <v>301</v>
      </c>
      <c r="C242" s="72" t="s">
        <v>235</v>
      </c>
      <c r="D242" s="72" t="s">
        <v>235</v>
      </c>
      <c r="E242" s="72" t="s">
        <v>795</v>
      </c>
      <c r="F242" s="72" t="s">
        <v>71</v>
      </c>
      <c r="G242" s="248"/>
      <c r="H242" s="248"/>
      <c r="I242" s="248"/>
    </row>
    <row r="243" spans="1:9" s="38" customFormat="1" ht="15.75" outlineLevel="2">
      <c r="A243" s="75" t="s">
        <v>473</v>
      </c>
      <c r="B243" s="103">
        <v>301</v>
      </c>
      <c r="C243" s="70" t="s">
        <v>233</v>
      </c>
      <c r="D243" s="70"/>
      <c r="E243" s="70"/>
      <c r="F243" s="70"/>
      <c r="G243" s="71">
        <f>G244+G249+G247+G254+G257+G258+G260</f>
        <v>2042.46</v>
      </c>
      <c r="H243" s="71">
        <f>H244+H249+H247+H254+H257+H258+H260</f>
        <v>315.68</v>
      </c>
      <c r="I243" s="71">
        <f>I244+I249+I247+I254+I257+I258+I260</f>
        <v>149.68</v>
      </c>
    </row>
    <row r="244" spans="1:9" ht="15" outlineLevel="2">
      <c r="A244" s="76" t="s">
        <v>485</v>
      </c>
      <c r="B244" s="102">
        <v>301</v>
      </c>
      <c r="C244" s="72" t="s">
        <v>233</v>
      </c>
      <c r="D244" s="72" t="s">
        <v>233</v>
      </c>
      <c r="E244" s="72"/>
      <c r="F244" s="72"/>
      <c r="G244" s="73">
        <f aca="true" t="shared" si="17" ref="G244:I245">G245</f>
        <v>50</v>
      </c>
      <c r="H244" s="73">
        <f t="shared" si="17"/>
        <v>195</v>
      </c>
      <c r="I244" s="73">
        <f t="shared" si="17"/>
        <v>0</v>
      </c>
    </row>
    <row r="245" spans="1:9" ht="30" outlineLevel="2">
      <c r="A245" s="76" t="s">
        <v>513</v>
      </c>
      <c r="B245" s="102">
        <v>301</v>
      </c>
      <c r="C245" s="72" t="s">
        <v>233</v>
      </c>
      <c r="D245" s="72" t="s">
        <v>233</v>
      </c>
      <c r="E245" s="72" t="s">
        <v>618</v>
      </c>
      <c r="F245" s="72"/>
      <c r="G245" s="73">
        <f t="shared" si="17"/>
        <v>50</v>
      </c>
      <c r="H245" s="73">
        <f t="shared" si="17"/>
        <v>195</v>
      </c>
      <c r="I245" s="73">
        <f t="shared" si="17"/>
        <v>0</v>
      </c>
    </row>
    <row r="246" spans="1:9" ht="15" outlineLevel="2">
      <c r="A246" s="83" t="s">
        <v>772</v>
      </c>
      <c r="B246" s="102">
        <v>301</v>
      </c>
      <c r="C246" s="72" t="s">
        <v>233</v>
      </c>
      <c r="D246" s="72" t="s">
        <v>233</v>
      </c>
      <c r="E246" s="72" t="s">
        <v>618</v>
      </c>
      <c r="F246" s="72">
        <v>900</v>
      </c>
      <c r="G246" s="248">
        <v>50</v>
      </c>
      <c r="H246" s="248">
        <v>195</v>
      </c>
      <c r="I246" s="248">
        <v>0</v>
      </c>
    </row>
    <row r="247" spans="1:9" ht="42.75" customHeight="1" outlineLevel="2">
      <c r="A247" s="91" t="s">
        <v>506</v>
      </c>
      <c r="B247" s="102">
        <v>301</v>
      </c>
      <c r="C247" s="114" t="s">
        <v>233</v>
      </c>
      <c r="D247" s="114" t="s">
        <v>233</v>
      </c>
      <c r="E247" s="115" t="s">
        <v>507</v>
      </c>
      <c r="F247" s="72"/>
      <c r="G247" s="248">
        <f>G248</f>
        <v>97.46</v>
      </c>
      <c r="H247" s="248">
        <f>H248</f>
        <v>70.68</v>
      </c>
      <c r="I247" s="248">
        <f>I248</f>
        <v>99.68</v>
      </c>
    </row>
    <row r="248" spans="1:9" ht="15" outlineLevel="2">
      <c r="A248" s="83" t="s">
        <v>772</v>
      </c>
      <c r="B248" s="102">
        <v>301</v>
      </c>
      <c r="C248" s="114" t="s">
        <v>233</v>
      </c>
      <c r="D248" s="114" t="s">
        <v>233</v>
      </c>
      <c r="E248" s="115" t="s">
        <v>507</v>
      </c>
      <c r="F248" s="72" t="s">
        <v>71</v>
      </c>
      <c r="G248" s="248">
        <v>97.46</v>
      </c>
      <c r="H248" s="248">
        <v>70.68</v>
      </c>
      <c r="I248" s="248">
        <v>99.68</v>
      </c>
    </row>
    <row r="249" spans="1:9" ht="15" hidden="1" outlineLevel="2">
      <c r="A249" s="76" t="s">
        <v>486</v>
      </c>
      <c r="B249" s="102">
        <v>301</v>
      </c>
      <c r="C249" s="72" t="s">
        <v>233</v>
      </c>
      <c r="D249" s="72" t="s">
        <v>229</v>
      </c>
      <c r="E249" s="72"/>
      <c r="F249" s="72"/>
      <c r="G249" s="73">
        <f>G250+G252</f>
        <v>0</v>
      </c>
      <c r="H249" s="73">
        <f>H250+H252</f>
        <v>0</v>
      </c>
      <c r="I249" s="73">
        <f>I250+I252</f>
        <v>0</v>
      </c>
    </row>
    <row r="250" spans="1:9" ht="30" hidden="1" outlineLevel="2">
      <c r="A250" s="76" t="s">
        <v>512</v>
      </c>
      <c r="B250" s="102">
        <v>301</v>
      </c>
      <c r="C250" s="72" t="s">
        <v>233</v>
      </c>
      <c r="D250" s="72" t="s">
        <v>229</v>
      </c>
      <c r="E250" s="72" t="s">
        <v>428</v>
      </c>
      <c r="F250" s="72"/>
      <c r="G250" s="73"/>
      <c r="H250" s="73"/>
      <c r="I250" s="73"/>
    </row>
    <row r="251" spans="1:9" ht="15" hidden="1" outlineLevel="2">
      <c r="A251" s="83" t="s">
        <v>772</v>
      </c>
      <c r="B251" s="102">
        <v>301</v>
      </c>
      <c r="C251" s="72" t="s">
        <v>233</v>
      </c>
      <c r="D251" s="72" t="s">
        <v>229</v>
      </c>
      <c r="E251" s="72" t="s">
        <v>428</v>
      </c>
      <c r="F251" s="72">
        <v>900</v>
      </c>
      <c r="G251" s="73"/>
      <c r="H251" s="73"/>
      <c r="I251" s="73"/>
    </row>
    <row r="252" spans="1:9" ht="15" hidden="1" outlineLevel="2">
      <c r="A252" s="76" t="s">
        <v>455</v>
      </c>
      <c r="B252" s="102">
        <v>301</v>
      </c>
      <c r="C252" s="72" t="s">
        <v>233</v>
      </c>
      <c r="D252" s="72" t="s">
        <v>229</v>
      </c>
      <c r="E252" s="72" t="s">
        <v>454</v>
      </c>
      <c r="F252" s="72"/>
      <c r="G252" s="73">
        <f>G253</f>
        <v>0</v>
      </c>
      <c r="H252" s="73">
        <f>H253</f>
        <v>0</v>
      </c>
      <c r="I252" s="73">
        <f>I253</f>
        <v>0</v>
      </c>
    </row>
    <row r="253" spans="1:9" ht="15" hidden="1" outlineLevel="2">
      <c r="A253" s="83" t="s">
        <v>772</v>
      </c>
      <c r="B253" s="102">
        <v>301</v>
      </c>
      <c r="C253" s="72" t="s">
        <v>233</v>
      </c>
      <c r="D253" s="72" t="s">
        <v>229</v>
      </c>
      <c r="E253" s="72" t="s">
        <v>454</v>
      </c>
      <c r="F253" s="72">
        <v>900</v>
      </c>
      <c r="G253" s="248"/>
      <c r="H253" s="248"/>
      <c r="I253" s="248"/>
    </row>
    <row r="254" spans="1:9" ht="60" outlineLevel="2">
      <c r="A254" s="83" t="s">
        <v>883</v>
      </c>
      <c r="B254" s="102">
        <v>301</v>
      </c>
      <c r="C254" s="114" t="s">
        <v>233</v>
      </c>
      <c r="D254" s="114" t="s">
        <v>233</v>
      </c>
      <c r="E254" s="72" t="s">
        <v>885</v>
      </c>
      <c r="F254" s="72"/>
      <c r="G254" s="248">
        <f>G255</f>
        <v>50</v>
      </c>
      <c r="H254" s="248">
        <f>H255</f>
        <v>50</v>
      </c>
      <c r="I254" s="248">
        <f>I255</f>
        <v>50</v>
      </c>
    </row>
    <row r="255" spans="1:9" ht="15" outlineLevel="2">
      <c r="A255" s="83" t="s">
        <v>772</v>
      </c>
      <c r="B255" s="102">
        <v>301</v>
      </c>
      <c r="C255" s="114" t="s">
        <v>233</v>
      </c>
      <c r="D255" s="114" t="s">
        <v>233</v>
      </c>
      <c r="E255" s="72" t="s">
        <v>885</v>
      </c>
      <c r="F255" s="72" t="s">
        <v>886</v>
      </c>
      <c r="G255" s="248">
        <v>50</v>
      </c>
      <c r="H255" s="248">
        <v>50</v>
      </c>
      <c r="I255" s="248">
        <v>50</v>
      </c>
    </row>
    <row r="256" spans="1:9" ht="15" outlineLevel="2">
      <c r="A256" s="83" t="s">
        <v>486</v>
      </c>
      <c r="B256" s="102">
        <v>301</v>
      </c>
      <c r="C256" s="114" t="s">
        <v>233</v>
      </c>
      <c r="D256" s="114" t="s">
        <v>229</v>
      </c>
      <c r="E256" s="72"/>
      <c r="F256" s="72"/>
      <c r="G256" s="248">
        <f>G257+G258+G260</f>
        <v>1845</v>
      </c>
      <c r="H256" s="248">
        <f>H257+H258+H260</f>
        <v>0</v>
      </c>
      <c r="I256" s="248">
        <f>I257+I258+I260</f>
        <v>0</v>
      </c>
    </row>
    <row r="257" spans="1:9" ht="45" outlineLevel="2">
      <c r="A257" s="83" t="s">
        <v>578</v>
      </c>
      <c r="B257" s="102">
        <v>301</v>
      </c>
      <c r="C257" s="114" t="s">
        <v>233</v>
      </c>
      <c r="D257" s="114" t="s">
        <v>229</v>
      </c>
      <c r="E257" s="72" t="s">
        <v>580</v>
      </c>
      <c r="F257" s="72" t="s">
        <v>71</v>
      </c>
      <c r="G257" s="248">
        <v>1635</v>
      </c>
      <c r="H257" s="248"/>
      <c r="I257" s="248"/>
    </row>
    <row r="258" spans="1:9" ht="15" outlineLevel="2">
      <c r="A258" s="83" t="s">
        <v>455</v>
      </c>
      <c r="B258" s="102" t="s">
        <v>443</v>
      </c>
      <c r="C258" s="114" t="s">
        <v>233</v>
      </c>
      <c r="D258" s="114" t="s">
        <v>229</v>
      </c>
      <c r="E258" s="72" t="s">
        <v>454</v>
      </c>
      <c r="F258" s="72"/>
      <c r="G258" s="248">
        <f>G259</f>
        <v>210</v>
      </c>
      <c r="H258" s="248"/>
      <c r="I258" s="248"/>
    </row>
    <row r="259" spans="1:9" ht="15" outlineLevel="2">
      <c r="A259" s="83" t="s">
        <v>772</v>
      </c>
      <c r="B259" s="102" t="s">
        <v>443</v>
      </c>
      <c r="C259" s="114" t="s">
        <v>233</v>
      </c>
      <c r="D259" s="114" t="s">
        <v>229</v>
      </c>
      <c r="E259" s="72" t="s">
        <v>894</v>
      </c>
      <c r="F259" s="72" t="s">
        <v>71</v>
      </c>
      <c r="G259" s="248">
        <v>210</v>
      </c>
      <c r="H259" s="248"/>
      <c r="I259" s="248"/>
    </row>
    <row r="260" spans="1:9" ht="45" hidden="1" outlineLevel="2">
      <c r="A260" s="83" t="s">
        <v>902</v>
      </c>
      <c r="B260" s="102" t="s">
        <v>443</v>
      </c>
      <c r="C260" s="114" t="s">
        <v>233</v>
      </c>
      <c r="D260" s="114" t="s">
        <v>229</v>
      </c>
      <c r="E260" s="72" t="s">
        <v>903</v>
      </c>
      <c r="F260" s="72"/>
      <c r="G260" s="248">
        <v>0</v>
      </c>
      <c r="H260" s="248">
        <v>0</v>
      </c>
      <c r="I260" s="248">
        <v>0</v>
      </c>
    </row>
    <row r="261" spans="1:9" ht="15" hidden="1" outlineLevel="2">
      <c r="A261" s="83" t="s">
        <v>772</v>
      </c>
      <c r="B261" s="102" t="s">
        <v>443</v>
      </c>
      <c r="C261" s="114" t="s">
        <v>233</v>
      </c>
      <c r="D261" s="114" t="s">
        <v>229</v>
      </c>
      <c r="E261" s="72" t="s">
        <v>903</v>
      </c>
      <c r="F261" s="72" t="s">
        <v>71</v>
      </c>
      <c r="G261" s="248">
        <v>0</v>
      </c>
      <c r="H261" s="248">
        <v>0</v>
      </c>
      <c r="I261" s="248">
        <v>0</v>
      </c>
    </row>
    <row r="262" spans="1:9" s="38" customFormat="1" ht="15.75" outlineLevel="2">
      <c r="A262" s="75" t="s">
        <v>474</v>
      </c>
      <c r="B262" s="102">
        <v>301</v>
      </c>
      <c r="C262" s="70" t="s">
        <v>426</v>
      </c>
      <c r="D262" s="70"/>
      <c r="E262" s="70"/>
      <c r="F262" s="70"/>
      <c r="G262" s="71">
        <f>G263</f>
        <v>580</v>
      </c>
      <c r="H262" s="71">
        <f>H263</f>
        <v>580</v>
      </c>
      <c r="I262" s="71">
        <f>I263</f>
        <v>80</v>
      </c>
    </row>
    <row r="263" spans="1:9" ht="15" outlineLevel="2">
      <c r="A263" s="76" t="s">
        <v>488</v>
      </c>
      <c r="B263" s="102">
        <v>301</v>
      </c>
      <c r="C263" s="72" t="s">
        <v>426</v>
      </c>
      <c r="D263" s="72" t="s">
        <v>236</v>
      </c>
      <c r="E263" s="72"/>
      <c r="F263" s="72"/>
      <c r="G263" s="73">
        <f>G266+G268+G279+G264+G274+G270+G272</f>
        <v>580</v>
      </c>
      <c r="H263" s="73">
        <f>H266+H268+H279+H264+H274+H270+H272</f>
        <v>580</v>
      </c>
      <c r="I263" s="73">
        <f>I266+I268+I279+I264+I274+I270+I272</f>
        <v>80</v>
      </c>
    </row>
    <row r="264" spans="1:9" ht="53.25" customHeight="1" hidden="1" outlineLevel="2">
      <c r="A264" s="76"/>
      <c r="B264" s="102">
        <v>301</v>
      </c>
      <c r="C264" s="72"/>
      <c r="D264" s="72"/>
      <c r="E264" s="72"/>
      <c r="F264" s="72"/>
      <c r="G264" s="73"/>
      <c r="H264" s="73"/>
      <c r="I264" s="73"/>
    </row>
    <row r="265" spans="1:9" ht="60" customHeight="1" hidden="1" outlineLevel="2">
      <c r="A265" s="76"/>
      <c r="B265" s="102">
        <v>301</v>
      </c>
      <c r="C265" s="72"/>
      <c r="D265" s="72"/>
      <c r="E265" s="72"/>
      <c r="F265" s="72"/>
      <c r="G265" s="242"/>
      <c r="H265" s="242"/>
      <c r="I265" s="242"/>
    </row>
    <row r="266" spans="1:9" ht="15" outlineLevel="2">
      <c r="A266" s="76" t="s">
        <v>802</v>
      </c>
      <c r="B266" s="102">
        <v>301</v>
      </c>
      <c r="C266" s="72" t="s">
        <v>426</v>
      </c>
      <c r="D266" s="72" t="s">
        <v>236</v>
      </c>
      <c r="E266" s="72" t="s">
        <v>438</v>
      </c>
      <c r="F266" s="72"/>
      <c r="G266" s="73">
        <f>G267</f>
        <v>500</v>
      </c>
      <c r="H266" s="73">
        <f>H267</f>
        <v>500</v>
      </c>
      <c r="I266" s="73">
        <f>I267</f>
        <v>0</v>
      </c>
    </row>
    <row r="267" spans="1:9" ht="15" outlineLevel="2">
      <c r="A267" s="83" t="s">
        <v>772</v>
      </c>
      <c r="B267" s="102">
        <v>301</v>
      </c>
      <c r="C267" s="72" t="s">
        <v>426</v>
      </c>
      <c r="D267" s="72" t="s">
        <v>236</v>
      </c>
      <c r="E267" s="72" t="s">
        <v>438</v>
      </c>
      <c r="F267" s="72">
        <v>900</v>
      </c>
      <c r="G267" s="242">
        <v>500</v>
      </c>
      <c r="H267" s="242">
        <v>500</v>
      </c>
      <c r="I267" s="242"/>
    </row>
    <row r="268" spans="1:9" ht="15" hidden="1" outlineLevel="2">
      <c r="A268" s="76" t="s">
        <v>70</v>
      </c>
      <c r="B268" s="102">
        <v>301</v>
      </c>
      <c r="C268" s="72" t="s">
        <v>426</v>
      </c>
      <c r="D268" s="72" t="s">
        <v>236</v>
      </c>
      <c r="E268" s="72" t="s">
        <v>449</v>
      </c>
      <c r="F268" s="72"/>
      <c r="G268" s="73">
        <f>G269</f>
        <v>0</v>
      </c>
      <c r="H268" s="73">
        <f>H269</f>
        <v>0</v>
      </c>
      <c r="I268" s="73">
        <f>I269</f>
        <v>0</v>
      </c>
    </row>
    <row r="269" spans="1:9" ht="15" hidden="1" outlineLevel="2">
      <c r="A269" s="83" t="s">
        <v>772</v>
      </c>
      <c r="B269" s="102">
        <v>301</v>
      </c>
      <c r="C269" s="72" t="s">
        <v>426</v>
      </c>
      <c r="D269" s="72" t="s">
        <v>236</v>
      </c>
      <c r="E269" s="72" t="s">
        <v>449</v>
      </c>
      <c r="F269" s="72">
        <v>900</v>
      </c>
      <c r="G269" s="242"/>
      <c r="H269" s="242"/>
      <c r="I269" s="242"/>
    </row>
    <row r="270" spans="1:9" ht="45" outlineLevel="2">
      <c r="A270" s="76" t="s">
        <v>549</v>
      </c>
      <c r="B270" s="102">
        <v>301</v>
      </c>
      <c r="C270" s="72" t="s">
        <v>426</v>
      </c>
      <c r="D270" s="72" t="s">
        <v>236</v>
      </c>
      <c r="E270" s="72" t="s">
        <v>563</v>
      </c>
      <c r="F270" s="72"/>
      <c r="G270" s="73">
        <f>G271</f>
        <v>80</v>
      </c>
      <c r="H270" s="73">
        <f>H271</f>
        <v>80</v>
      </c>
      <c r="I270" s="73">
        <f>I271</f>
        <v>80</v>
      </c>
    </row>
    <row r="271" spans="1:9" ht="15" outlineLevel="2">
      <c r="A271" s="83" t="s">
        <v>232</v>
      </c>
      <c r="B271" s="102">
        <v>301</v>
      </c>
      <c r="C271" s="72" t="s">
        <v>426</v>
      </c>
      <c r="D271" s="72" t="s">
        <v>236</v>
      </c>
      <c r="E271" s="72" t="s">
        <v>563</v>
      </c>
      <c r="F271" s="72" t="s">
        <v>804</v>
      </c>
      <c r="G271" s="242">
        <v>80</v>
      </c>
      <c r="H271" s="242">
        <v>80</v>
      </c>
      <c r="I271" s="242">
        <v>80</v>
      </c>
    </row>
    <row r="272" spans="1:9" ht="45" hidden="1" outlineLevel="2">
      <c r="A272" s="76" t="s">
        <v>550</v>
      </c>
      <c r="B272" s="102">
        <v>301</v>
      </c>
      <c r="C272" s="72" t="s">
        <v>426</v>
      </c>
      <c r="D272" s="72" t="s">
        <v>236</v>
      </c>
      <c r="E272" s="72" t="s">
        <v>797</v>
      </c>
      <c r="F272" s="72"/>
      <c r="G272" s="73">
        <f>G273</f>
        <v>0</v>
      </c>
      <c r="H272" s="73">
        <f>H273</f>
        <v>0</v>
      </c>
      <c r="I272" s="73">
        <f>I273</f>
        <v>0</v>
      </c>
    </row>
    <row r="273" spans="1:9" ht="15" hidden="1" outlineLevel="2">
      <c r="A273" s="83" t="s">
        <v>232</v>
      </c>
      <c r="B273" s="102">
        <v>301</v>
      </c>
      <c r="C273" s="72" t="s">
        <v>426</v>
      </c>
      <c r="D273" s="72" t="s">
        <v>236</v>
      </c>
      <c r="E273" s="72" t="s">
        <v>797</v>
      </c>
      <c r="F273" s="72" t="s">
        <v>804</v>
      </c>
      <c r="G273" s="242"/>
      <c r="H273" s="242"/>
      <c r="I273" s="242"/>
    </row>
    <row r="274" spans="1:9" ht="57" customHeight="1" hidden="1" outlineLevel="2">
      <c r="A274" s="76" t="s">
        <v>796</v>
      </c>
      <c r="B274" s="102">
        <v>301</v>
      </c>
      <c r="C274" s="72" t="s">
        <v>426</v>
      </c>
      <c r="D274" s="72" t="s">
        <v>236</v>
      </c>
      <c r="E274" s="72" t="s">
        <v>439</v>
      </c>
      <c r="F274" s="72"/>
      <c r="G274" s="73">
        <f>G275</f>
        <v>0</v>
      </c>
      <c r="H274" s="73">
        <f>H275</f>
        <v>0</v>
      </c>
      <c r="I274" s="73">
        <f>I275</f>
        <v>0</v>
      </c>
    </row>
    <row r="275" spans="1:9" ht="15" hidden="1" outlineLevel="2">
      <c r="A275" s="83" t="s">
        <v>772</v>
      </c>
      <c r="B275" s="102">
        <v>301</v>
      </c>
      <c r="C275" s="72" t="s">
        <v>426</v>
      </c>
      <c r="D275" s="72" t="s">
        <v>236</v>
      </c>
      <c r="E275" s="72" t="s">
        <v>439</v>
      </c>
      <c r="F275" s="72">
        <v>900</v>
      </c>
      <c r="G275" s="242"/>
      <c r="H275" s="242"/>
      <c r="I275" s="242"/>
    </row>
    <row r="276" spans="1:9" ht="48" customHeight="1" hidden="1" outlineLevel="2">
      <c r="A276" s="83"/>
      <c r="B276" s="102"/>
      <c r="C276" s="72"/>
      <c r="D276" s="72"/>
      <c r="E276" s="72"/>
      <c r="F276" s="72"/>
      <c r="G276" s="242"/>
      <c r="H276" s="242"/>
      <c r="I276" s="242"/>
    </row>
    <row r="277" spans="1:9" ht="45" hidden="1" outlineLevel="2">
      <c r="A277" s="83" t="s">
        <v>504</v>
      </c>
      <c r="B277" s="102" t="s">
        <v>479</v>
      </c>
      <c r="C277" s="72" t="s">
        <v>426</v>
      </c>
      <c r="D277" s="72" t="s">
        <v>236</v>
      </c>
      <c r="E277" s="72" t="s">
        <v>633</v>
      </c>
      <c r="F277" s="72" t="s">
        <v>71</v>
      </c>
      <c r="G277" s="242">
        <v>0</v>
      </c>
      <c r="H277" s="242">
        <v>0</v>
      </c>
      <c r="I277" s="242">
        <v>0</v>
      </c>
    </row>
    <row r="278" spans="1:9" ht="30" customHeight="1" hidden="1" outlineLevel="2">
      <c r="A278" s="83"/>
      <c r="B278" s="102"/>
      <c r="C278" s="72"/>
      <c r="D278" s="72"/>
      <c r="E278" s="72"/>
      <c r="F278" s="72"/>
      <c r="G278" s="242"/>
      <c r="H278" s="242"/>
      <c r="I278" s="242"/>
    </row>
    <row r="279" spans="1:9" ht="60" hidden="1" outlineLevel="2">
      <c r="A279" s="76" t="s">
        <v>668</v>
      </c>
      <c r="B279" s="102">
        <v>301</v>
      </c>
      <c r="C279" s="72" t="s">
        <v>426</v>
      </c>
      <c r="D279" s="72" t="s">
        <v>236</v>
      </c>
      <c r="E279" s="72" t="s">
        <v>617</v>
      </c>
      <c r="F279" s="72"/>
      <c r="G279" s="73">
        <f>G280</f>
        <v>0</v>
      </c>
      <c r="H279" s="73">
        <f>H280</f>
        <v>0</v>
      </c>
      <c r="I279" s="73">
        <f>I280</f>
        <v>0</v>
      </c>
    </row>
    <row r="280" spans="1:9" ht="15" hidden="1" outlineLevel="2">
      <c r="A280" s="83" t="s">
        <v>772</v>
      </c>
      <c r="B280" s="102">
        <v>301</v>
      </c>
      <c r="C280" s="72" t="s">
        <v>426</v>
      </c>
      <c r="D280" s="72" t="s">
        <v>236</v>
      </c>
      <c r="E280" s="72" t="s">
        <v>617</v>
      </c>
      <c r="F280" s="72">
        <v>900</v>
      </c>
      <c r="G280" s="242"/>
      <c r="H280" s="242"/>
      <c r="I280" s="242"/>
    </row>
    <row r="281" spans="1:9" s="121" customFormat="1" ht="56.25" collapsed="1">
      <c r="A281" s="471" t="s">
        <v>798</v>
      </c>
      <c r="B281" s="474" t="s">
        <v>619</v>
      </c>
      <c r="C281" s="474"/>
      <c r="D281" s="474"/>
      <c r="E281" s="474"/>
      <c r="F281" s="474"/>
      <c r="G281" s="473">
        <f aca="true" t="shared" si="18" ref="G281:I282">G282</f>
        <v>64142</v>
      </c>
      <c r="H281" s="473">
        <f t="shared" si="18"/>
        <v>64346</v>
      </c>
      <c r="I281" s="473">
        <f t="shared" si="18"/>
        <v>67356</v>
      </c>
    </row>
    <row r="282" spans="1:9" s="38" customFormat="1" ht="15.75">
      <c r="A282" s="94" t="s">
        <v>471</v>
      </c>
      <c r="B282" s="95" t="s">
        <v>619</v>
      </c>
      <c r="C282" s="95" t="s">
        <v>231</v>
      </c>
      <c r="D282" s="95"/>
      <c r="E282" s="95"/>
      <c r="F282" s="95"/>
      <c r="G282" s="71">
        <f t="shared" si="18"/>
        <v>64142</v>
      </c>
      <c r="H282" s="71">
        <f t="shared" si="18"/>
        <v>64346</v>
      </c>
      <c r="I282" s="71">
        <f t="shared" si="18"/>
        <v>67356</v>
      </c>
    </row>
    <row r="283" spans="1:9" ht="14.25" customHeight="1">
      <c r="A283" s="83" t="s">
        <v>517</v>
      </c>
      <c r="B283" s="96" t="s">
        <v>619</v>
      </c>
      <c r="C283" s="96" t="s">
        <v>231</v>
      </c>
      <c r="D283" s="96" t="s">
        <v>235</v>
      </c>
      <c r="E283" s="96"/>
      <c r="F283" s="96"/>
      <c r="G283" s="73">
        <f>G284+G290+G286+G288</f>
        <v>64142</v>
      </c>
      <c r="H283" s="73">
        <f>H284+H290+H286+H288</f>
        <v>64346</v>
      </c>
      <c r="I283" s="73">
        <f>I284+I290+I286+I288</f>
        <v>67356</v>
      </c>
    </row>
    <row r="284" spans="1:9" ht="14.25" customHeight="1">
      <c r="A284" s="83" t="s">
        <v>129</v>
      </c>
      <c r="B284" s="96" t="s">
        <v>619</v>
      </c>
      <c r="C284" s="96" t="s">
        <v>231</v>
      </c>
      <c r="D284" s="96" t="s">
        <v>235</v>
      </c>
      <c r="E284" s="96" t="s">
        <v>424</v>
      </c>
      <c r="F284" s="96"/>
      <c r="G284" s="242">
        <f>G285</f>
        <v>3242.6</v>
      </c>
      <c r="H284" s="242">
        <f>H285</f>
        <v>3242.6</v>
      </c>
      <c r="I284" s="242">
        <f>I285</f>
        <v>3242.6</v>
      </c>
    </row>
    <row r="285" spans="1:9" ht="14.25" customHeight="1">
      <c r="A285" s="83" t="s">
        <v>772</v>
      </c>
      <c r="B285" s="96" t="s">
        <v>619</v>
      </c>
      <c r="C285" s="96" t="s">
        <v>231</v>
      </c>
      <c r="D285" s="96" t="s">
        <v>235</v>
      </c>
      <c r="E285" s="96" t="s">
        <v>424</v>
      </c>
      <c r="F285" s="96">
        <v>900</v>
      </c>
      <c r="G285" s="242">
        <v>3242.6</v>
      </c>
      <c r="H285" s="242">
        <v>3242.6</v>
      </c>
      <c r="I285" s="242">
        <v>3242.6</v>
      </c>
    </row>
    <row r="286" spans="1:9" ht="29.25" customHeight="1">
      <c r="A286" s="83" t="s">
        <v>786</v>
      </c>
      <c r="B286" s="96" t="s">
        <v>619</v>
      </c>
      <c r="C286" s="96" t="s">
        <v>231</v>
      </c>
      <c r="D286" s="96" t="s">
        <v>235</v>
      </c>
      <c r="E286" s="96" t="s">
        <v>540</v>
      </c>
      <c r="F286" s="96"/>
      <c r="G286" s="242">
        <f>G287</f>
        <v>60699.4</v>
      </c>
      <c r="H286" s="242">
        <f>H287</f>
        <v>60803.4</v>
      </c>
      <c r="I286" s="242">
        <f>I287</f>
        <v>64113.4</v>
      </c>
    </row>
    <row r="287" spans="1:9" ht="14.25" customHeight="1">
      <c r="A287" s="83" t="s">
        <v>787</v>
      </c>
      <c r="B287" s="96" t="s">
        <v>619</v>
      </c>
      <c r="C287" s="96" t="s">
        <v>231</v>
      </c>
      <c r="D287" s="96" t="s">
        <v>235</v>
      </c>
      <c r="E287" s="96" t="s">
        <v>540</v>
      </c>
      <c r="F287" s="96" t="s">
        <v>541</v>
      </c>
      <c r="G287" s="242">
        <v>60699.4</v>
      </c>
      <c r="H287" s="242">
        <v>60803.4</v>
      </c>
      <c r="I287" s="242">
        <v>64113.4</v>
      </c>
    </row>
    <row r="288" spans="1:9" ht="33" customHeight="1" hidden="1">
      <c r="A288" s="83" t="s">
        <v>788</v>
      </c>
      <c r="B288" s="96" t="s">
        <v>619</v>
      </c>
      <c r="C288" s="96" t="s">
        <v>231</v>
      </c>
      <c r="D288" s="96" t="s">
        <v>235</v>
      </c>
      <c r="E288" s="96" t="s">
        <v>789</v>
      </c>
      <c r="F288" s="96"/>
      <c r="G288" s="73">
        <f>G289</f>
        <v>0</v>
      </c>
      <c r="H288" s="73">
        <f>H289</f>
        <v>0</v>
      </c>
      <c r="I288" s="73">
        <f>I289</f>
        <v>0</v>
      </c>
    </row>
    <row r="289" spans="1:9" ht="18" customHeight="1" hidden="1">
      <c r="A289" s="83" t="s">
        <v>772</v>
      </c>
      <c r="B289" s="96" t="s">
        <v>619</v>
      </c>
      <c r="C289" s="96" t="s">
        <v>231</v>
      </c>
      <c r="D289" s="96" t="s">
        <v>235</v>
      </c>
      <c r="E289" s="96" t="s">
        <v>789</v>
      </c>
      <c r="F289" s="96">
        <v>900</v>
      </c>
      <c r="G289" s="73"/>
      <c r="H289" s="73"/>
      <c r="I289" s="73"/>
    </row>
    <row r="290" spans="1:9" ht="48" customHeight="1">
      <c r="A290" s="83" t="s">
        <v>518</v>
      </c>
      <c r="B290" s="96" t="s">
        <v>619</v>
      </c>
      <c r="C290" s="96" t="s">
        <v>231</v>
      </c>
      <c r="D290" s="96" t="s">
        <v>235</v>
      </c>
      <c r="E290" s="96" t="s">
        <v>620</v>
      </c>
      <c r="F290" s="96"/>
      <c r="G290" s="242">
        <f>G291</f>
        <v>200</v>
      </c>
      <c r="H290" s="242">
        <f>H291</f>
        <v>300</v>
      </c>
      <c r="I290" s="242">
        <f>I291</f>
        <v>0</v>
      </c>
    </row>
    <row r="291" spans="1:9" ht="14.25" customHeight="1">
      <c r="A291" s="83" t="s">
        <v>772</v>
      </c>
      <c r="B291" s="96" t="s">
        <v>619</v>
      </c>
      <c r="C291" s="96" t="s">
        <v>231</v>
      </c>
      <c r="D291" s="96" t="s">
        <v>235</v>
      </c>
      <c r="E291" s="96" t="s">
        <v>620</v>
      </c>
      <c r="F291" s="96">
        <v>900</v>
      </c>
      <c r="G291" s="242">
        <v>200</v>
      </c>
      <c r="H291" s="242">
        <v>300</v>
      </c>
      <c r="I291" s="242"/>
    </row>
    <row r="292" spans="1:9" s="121" customFormat="1" ht="56.25">
      <c r="A292" s="471" t="s">
        <v>524</v>
      </c>
      <c r="B292" s="472" t="s">
        <v>621</v>
      </c>
      <c r="C292" s="472"/>
      <c r="D292" s="472"/>
      <c r="E292" s="472"/>
      <c r="F292" s="472"/>
      <c r="G292" s="473">
        <f>G293+G330+G345</f>
        <v>3738.91</v>
      </c>
      <c r="H292" s="473">
        <f>H293+H330+H345</f>
        <v>4005.5</v>
      </c>
      <c r="I292" s="473">
        <f>I293+I330+I345</f>
        <v>3139</v>
      </c>
    </row>
    <row r="293" spans="1:9" s="131" customFormat="1" ht="33">
      <c r="A293" s="250" t="s">
        <v>524</v>
      </c>
      <c r="B293" s="280" t="s">
        <v>621</v>
      </c>
      <c r="C293" s="280"/>
      <c r="D293" s="280"/>
      <c r="E293" s="280"/>
      <c r="F293" s="280"/>
      <c r="G293" s="281">
        <f>G294+G320</f>
        <v>3738.91</v>
      </c>
      <c r="H293" s="281">
        <f>H294+H320</f>
        <v>4005.5</v>
      </c>
      <c r="I293" s="281">
        <f>I294+I320</f>
        <v>3139</v>
      </c>
    </row>
    <row r="294" spans="1:9" s="220" customFormat="1" ht="16.5" hidden="1">
      <c r="A294" s="217"/>
      <c r="B294" s="218"/>
      <c r="C294" s="218"/>
      <c r="D294" s="218"/>
      <c r="E294" s="218"/>
      <c r="F294" s="218"/>
      <c r="G294" s="219"/>
      <c r="H294" s="219"/>
      <c r="I294" s="219"/>
    </row>
    <row r="295" spans="1:9" s="97" customFormat="1" ht="33" customHeight="1" hidden="1">
      <c r="A295" s="221"/>
      <c r="B295" s="222"/>
      <c r="C295" s="222"/>
      <c r="D295" s="222"/>
      <c r="E295" s="222"/>
      <c r="F295" s="222"/>
      <c r="G295" s="223"/>
      <c r="H295" s="223"/>
      <c r="I295" s="223"/>
    </row>
    <row r="296" spans="1:9" s="98" customFormat="1" ht="37.5" customHeight="1" hidden="1">
      <c r="A296" s="76"/>
      <c r="B296" s="72"/>
      <c r="C296" s="72"/>
      <c r="D296" s="72"/>
      <c r="E296" s="72"/>
      <c r="F296" s="72"/>
      <c r="G296" s="73"/>
      <c r="H296" s="73"/>
      <c r="I296" s="73"/>
    </row>
    <row r="297" spans="1:9" s="98" customFormat="1" ht="38.25" customHeight="1" hidden="1">
      <c r="A297" s="76"/>
      <c r="B297" s="72"/>
      <c r="C297" s="72"/>
      <c r="D297" s="72"/>
      <c r="E297" s="72"/>
      <c r="F297" s="99"/>
      <c r="G297" s="73"/>
      <c r="H297" s="73"/>
      <c r="I297" s="73"/>
    </row>
    <row r="298" spans="1:9" ht="72.75" customHeight="1" hidden="1">
      <c r="A298" s="83"/>
      <c r="B298" s="72"/>
      <c r="C298" s="72"/>
      <c r="D298" s="72"/>
      <c r="E298" s="72"/>
      <c r="F298" s="72"/>
      <c r="G298" s="73"/>
      <c r="H298" s="73"/>
      <c r="I298" s="73"/>
    </row>
    <row r="299" spans="1:9" ht="53.25" customHeight="1" hidden="1">
      <c r="A299" s="102"/>
      <c r="B299" s="72"/>
      <c r="C299" s="72"/>
      <c r="D299" s="72"/>
      <c r="E299" s="72"/>
      <c r="F299" s="72"/>
      <c r="G299" s="73"/>
      <c r="H299" s="73"/>
      <c r="I299" s="73"/>
    </row>
    <row r="300" spans="1:9" ht="53.25" customHeight="1" hidden="1">
      <c r="A300" s="221"/>
      <c r="B300" s="222"/>
      <c r="C300" s="222"/>
      <c r="D300" s="222"/>
      <c r="E300" s="222"/>
      <c r="F300" s="222"/>
      <c r="G300" s="223"/>
      <c r="H300" s="223"/>
      <c r="I300" s="223"/>
    </row>
    <row r="301" spans="1:9" ht="53.25" customHeight="1" hidden="1">
      <c r="A301" s="76"/>
      <c r="B301" s="72"/>
      <c r="C301" s="72"/>
      <c r="D301" s="72"/>
      <c r="E301" s="72"/>
      <c r="F301" s="72"/>
      <c r="G301" s="73"/>
      <c r="H301" s="73"/>
      <c r="I301" s="73"/>
    </row>
    <row r="302" spans="1:9" ht="53.25" customHeight="1" hidden="1">
      <c r="A302" s="76"/>
      <c r="B302" s="72"/>
      <c r="C302" s="72"/>
      <c r="D302" s="72"/>
      <c r="E302" s="72"/>
      <c r="F302" s="99"/>
      <c r="G302" s="73"/>
      <c r="H302" s="73"/>
      <c r="I302" s="73"/>
    </row>
    <row r="303" spans="1:9" ht="76.5" customHeight="1" hidden="1">
      <c r="A303" s="83"/>
      <c r="B303" s="72"/>
      <c r="C303" s="72"/>
      <c r="D303" s="72"/>
      <c r="E303" s="72"/>
      <c r="F303" s="72"/>
      <c r="G303" s="73"/>
      <c r="H303" s="73"/>
      <c r="I303" s="73"/>
    </row>
    <row r="304" spans="1:9" ht="53.25" customHeight="1" hidden="1">
      <c r="A304" s="102"/>
      <c r="B304" s="72"/>
      <c r="C304" s="72"/>
      <c r="D304" s="72"/>
      <c r="E304" s="72"/>
      <c r="F304" s="72"/>
      <c r="G304" s="73"/>
      <c r="H304" s="73"/>
      <c r="I304" s="73"/>
    </row>
    <row r="305" spans="1:9" ht="53.25" customHeight="1" hidden="1">
      <c r="A305" s="221"/>
      <c r="B305" s="222"/>
      <c r="C305" s="222"/>
      <c r="D305" s="222"/>
      <c r="E305" s="222"/>
      <c r="F305" s="222"/>
      <c r="G305" s="223"/>
      <c r="H305" s="223"/>
      <c r="I305" s="223"/>
    </row>
    <row r="306" spans="1:9" ht="53.25" customHeight="1" hidden="1">
      <c r="A306" s="76"/>
      <c r="B306" s="72"/>
      <c r="C306" s="72"/>
      <c r="D306" s="72"/>
      <c r="E306" s="72"/>
      <c r="F306" s="72"/>
      <c r="G306" s="73"/>
      <c r="H306" s="73"/>
      <c r="I306" s="73"/>
    </row>
    <row r="307" spans="1:9" ht="53.25" customHeight="1" hidden="1">
      <c r="A307" s="76"/>
      <c r="B307" s="72"/>
      <c r="C307" s="72"/>
      <c r="D307" s="72"/>
      <c r="E307" s="72"/>
      <c r="F307" s="99"/>
      <c r="G307" s="73"/>
      <c r="H307" s="73"/>
      <c r="I307" s="73"/>
    </row>
    <row r="308" spans="1:9" ht="82.5" customHeight="1" hidden="1">
      <c r="A308" s="83"/>
      <c r="B308" s="72"/>
      <c r="C308" s="72"/>
      <c r="D308" s="72"/>
      <c r="E308" s="72"/>
      <c r="F308" s="72"/>
      <c r="G308" s="73"/>
      <c r="H308" s="73"/>
      <c r="I308" s="73"/>
    </row>
    <row r="309" spans="1:9" ht="53.25" customHeight="1" hidden="1">
      <c r="A309" s="102"/>
      <c r="B309" s="72"/>
      <c r="C309" s="72"/>
      <c r="D309" s="72"/>
      <c r="E309" s="72"/>
      <c r="F309" s="72"/>
      <c r="G309" s="73"/>
      <c r="H309" s="73"/>
      <c r="I309" s="73"/>
    </row>
    <row r="310" spans="1:9" ht="53.25" customHeight="1" hidden="1">
      <c r="A310" s="221"/>
      <c r="B310" s="222"/>
      <c r="C310" s="222"/>
      <c r="D310" s="222"/>
      <c r="E310" s="222"/>
      <c r="F310" s="222"/>
      <c r="G310" s="223"/>
      <c r="H310" s="223"/>
      <c r="I310" s="223"/>
    </row>
    <row r="311" spans="1:9" ht="53.25" customHeight="1" hidden="1">
      <c r="A311" s="76"/>
      <c r="B311" s="72"/>
      <c r="C311" s="72"/>
      <c r="D311" s="72"/>
      <c r="E311" s="72"/>
      <c r="F311" s="72"/>
      <c r="G311" s="73"/>
      <c r="H311" s="73"/>
      <c r="I311" s="73"/>
    </row>
    <row r="312" spans="1:9" ht="53.25" customHeight="1" hidden="1">
      <c r="A312" s="76"/>
      <c r="B312" s="72"/>
      <c r="C312" s="72"/>
      <c r="D312" s="72"/>
      <c r="E312" s="72"/>
      <c r="F312" s="99"/>
      <c r="G312" s="73"/>
      <c r="H312" s="73"/>
      <c r="I312" s="73"/>
    </row>
    <row r="313" spans="1:9" ht="75" customHeight="1" hidden="1">
      <c r="A313" s="83"/>
      <c r="B313" s="72"/>
      <c r="C313" s="72"/>
      <c r="D313" s="72"/>
      <c r="E313" s="72"/>
      <c r="F313" s="72"/>
      <c r="G313" s="73"/>
      <c r="H313" s="73"/>
      <c r="I313" s="73"/>
    </row>
    <row r="314" spans="1:9" ht="53.25" customHeight="1" hidden="1">
      <c r="A314" s="102"/>
      <c r="B314" s="72"/>
      <c r="C314" s="72"/>
      <c r="D314" s="72"/>
      <c r="E314" s="72"/>
      <c r="F314" s="72"/>
      <c r="G314" s="73"/>
      <c r="H314" s="73"/>
      <c r="I314" s="73"/>
    </row>
    <row r="315" spans="1:9" ht="53.25" customHeight="1" hidden="1">
      <c r="A315" s="221"/>
      <c r="B315" s="222"/>
      <c r="C315" s="222"/>
      <c r="D315" s="222"/>
      <c r="E315" s="222"/>
      <c r="F315" s="222"/>
      <c r="G315" s="223"/>
      <c r="H315" s="223"/>
      <c r="I315" s="223"/>
    </row>
    <row r="316" spans="1:9" ht="53.25" customHeight="1" hidden="1">
      <c r="A316" s="76"/>
      <c r="B316" s="72"/>
      <c r="C316" s="72"/>
      <c r="D316" s="72"/>
      <c r="E316" s="72"/>
      <c r="F316" s="72"/>
      <c r="G316" s="73"/>
      <c r="H316" s="73"/>
      <c r="I316" s="73"/>
    </row>
    <row r="317" spans="1:9" ht="53.25" customHeight="1" hidden="1">
      <c r="A317" s="76"/>
      <c r="B317" s="72"/>
      <c r="C317" s="72"/>
      <c r="D317" s="72"/>
      <c r="E317" s="72"/>
      <c r="F317" s="99"/>
      <c r="G317" s="73"/>
      <c r="H317" s="73"/>
      <c r="I317" s="73"/>
    </row>
    <row r="318" spans="1:9" ht="81" customHeight="1" hidden="1">
      <c r="A318" s="83"/>
      <c r="B318" s="72"/>
      <c r="C318" s="72"/>
      <c r="D318" s="72"/>
      <c r="E318" s="72"/>
      <c r="F318" s="72"/>
      <c r="G318" s="73"/>
      <c r="H318" s="73"/>
      <c r="I318" s="73"/>
    </row>
    <row r="319" spans="1:9" ht="53.25" customHeight="1" hidden="1">
      <c r="A319" s="102"/>
      <c r="B319" s="72"/>
      <c r="C319" s="72"/>
      <c r="D319" s="72"/>
      <c r="E319" s="72"/>
      <c r="F319" s="72"/>
      <c r="G319" s="73"/>
      <c r="H319" s="73"/>
      <c r="I319" s="73"/>
    </row>
    <row r="320" spans="1:9" ht="15">
      <c r="A320" s="224" t="s">
        <v>219</v>
      </c>
      <c r="B320" s="99" t="s">
        <v>621</v>
      </c>
      <c r="C320" s="99" t="s">
        <v>803</v>
      </c>
      <c r="D320" s="99"/>
      <c r="E320" s="99"/>
      <c r="F320" s="99"/>
      <c r="G320" s="149">
        <f>G321</f>
        <v>3738.91</v>
      </c>
      <c r="H320" s="149">
        <f>H321</f>
        <v>4005.5</v>
      </c>
      <c r="I320" s="149">
        <f>I321</f>
        <v>3139</v>
      </c>
    </row>
    <row r="321" spans="1:9" ht="15">
      <c r="A321" s="76" t="s">
        <v>528</v>
      </c>
      <c r="B321" s="77" t="s">
        <v>621</v>
      </c>
      <c r="C321" s="77" t="s">
        <v>803</v>
      </c>
      <c r="D321" s="77" t="s">
        <v>231</v>
      </c>
      <c r="E321" s="77"/>
      <c r="F321" s="77"/>
      <c r="G321" s="73">
        <f>G322+G326+G324+G328</f>
        <v>3738.91</v>
      </c>
      <c r="H321" s="73">
        <f>H322+H326+H324+H328</f>
        <v>4005.5</v>
      </c>
      <c r="I321" s="73">
        <f>I322+I326+I324+I328</f>
        <v>3139</v>
      </c>
    </row>
    <row r="322" spans="1:9" ht="15">
      <c r="A322" s="76" t="s">
        <v>129</v>
      </c>
      <c r="B322" s="77" t="s">
        <v>621</v>
      </c>
      <c r="C322" s="77" t="s">
        <v>803</v>
      </c>
      <c r="D322" s="77" t="s">
        <v>231</v>
      </c>
      <c r="E322" s="72" t="s">
        <v>125</v>
      </c>
      <c r="F322" s="77"/>
      <c r="G322" s="73">
        <f>G323</f>
        <v>1746.31</v>
      </c>
      <c r="H322" s="73">
        <f>H323</f>
        <v>1594.8</v>
      </c>
      <c r="I322" s="73">
        <f>I323</f>
        <v>1594.8</v>
      </c>
    </row>
    <row r="323" spans="1:9" ht="15">
      <c r="A323" s="83" t="s">
        <v>772</v>
      </c>
      <c r="B323" s="77" t="s">
        <v>621</v>
      </c>
      <c r="C323" s="77" t="s">
        <v>803</v>
      </c>
      <c r="D323" s="77" t="s">
        <v>231</v>
      </c>
      <c r="E323" s="72" t="s">
        <v>125</v>
      </c>
      <c r="F323" s="72">
        <v>900</v>
      </c>
      <c r="G323" s="242">
        <v>1746.31</v>
      </c>
      <c r="H323" s="242">
        <v>1594.8</v>
      </c>
      <c r="I323" s="242">
        <v>1594.8</v>
      </c>
    </row>
    <row r="324" spans="1:9" ht="15">
      <c r="A324" s="76" t="s">
        <v>499</v>
      </c>
      <c r="B324" s="72" t="s">
        <v>621</v>
      </c>
      <c r="C324" s="72" t="s">
        <v>803</v>
      </c>
      <c r="D324" s="72" t="s">
        <v>231</v>
      </c>
      <c r="E324" s="72" t="s">
        <v>157</v>
      </c>
      <c r="F324" s="72"/>
      <c r="G324" s="73">
        <f>G325</f>
        <v>1057.2</v>
      </c>
      <c r="H324" s="73">
        <f>H325</f>
        <v>1057.2</v>
      </c>
      <c r="I324" s="73">
        <f>I325</f>
        <v>1057.2</v>
      </c>
    </row>
    <row r="325" spans="1:9" ht="15">
      <c r="A325" s="83" t="s">
        <v>772</v>
      </c>
      <c r="B325" s="72" t="s">
        <v>621</v>
      </c>
      <c r="C325" s="72" t="s">
        <v>803</v>
      </c>
      <c r="D325" s="72" t="s">
        <v>231</v>
      </c>
      <c r="E325" s="72" t="s">
        <v>157</v>
      </c>
      <c r="F325" s="72">
        <v>900</v>
      </c>
      <c r="G325" s="242">
        <v>1057.2</v>
      </c>
      <c r="H325" s="242">
        <v>1057.2</v>
      </c>
      <c r="I325" s="242">
        <v>1057.2</v>
      </c>
    </row>
    <row r="326" spans="1:9" ht="30">
      <c r="A326" s="76" t="s">
        <v>16</v>
      </c>
      <c r="B326" s="72" t="s">
        <v>621</v>
      </c>
      <c r="C326" s="72" t="s">
        <v>803</v>
      </c>
      <c r="D326" s="72" t="s">
        <v>231</v>
      </c>
      <c r="E326" s="72"/>
      <c r="F326" s="72"/>
      <c r="G326" s="73">
        <f>G327</f>
        <v>335.4</v>
      </c>
      <c r="H326" s="73">
        <f>H327</f>
        <v>453.5</v>
      </c>
      <c r="I326" s="73">
        <f>I327</f>
        <v>487</v>
      </c>
    </row>
    <row r="327" spans="1:9" ht="27.75" customHeight="1">
      <c r="A327" s="83" t="s">
        <v>772</v>
      </c>
      <c r="B327" s="72" t="s">
        <v>621</v>
      </c>
      <c r="C327" s="72" t="s">
        <v>803</v>
      </c>
      <c r="D327" s="72" t="s">
        <v>231</v>
      </c>
      <c r="E327" s="72" t="s">
        <v>887</v>
      </c>
      <c r="F327" s="72" t="s">
        <v>886</v>
      </c>
      <c r="G327" s="242">
        <v>335.4</v>
      </c>
      <c r="H327" s="242">
        <v>453.5</v>
      </c>
      <c r="I327" s="242">
        <v>487</v>
      </c>
    </row>
    <row r="328" spans="1:9" ht="45">
      <c r="A328" s="76" t="s">
        <v>60</v>
      </c>
      <c r="B328" s="72" t="s">
        <v>621</v>
      </c>
      <c r="C328" s="72" t="s">
        <v>803</v>
      </c>
      <c r="D328" s="72" t="s">
        <v>231</v>
      </c>
      <c r="E328" s="72" t="s">
        <v>59</v>
      </c>
      <c r="F328" s="72"/>
      <c r="G328" s="73">
        <f>G329</f>
        <v>600</v>
      </c>
      <c r="H328" s="73">
        <f>H329</f>
        <v>900</v>
      </c>
      <c r="I328" s="73">
        <f>I329</f>
        <v>0</v>
      </c>
    </row>
    <row r="329" spans="1:9" ht="14.25" customHeight="1">
      <c r="A329" s="83" t="s">
        <v>772</v>
      </c>
      <c r="B329" s="72" t="s">
        <v>621</v>
      </c>
      <c r="C329" s="72" t="s">
        <v>803</v>
      </c>
      <c r="D329" s="72" t="s">
        <v>231</v>
      </c>
      <c r="E329" s="72" t="s">
        <v>59</v>
      </c>
      <c r="F329" s="72">
        <v>900</v>
      </c>
      <c r="G329" s="242">
        <v>600</v>
      </c>
      <c r="H329" s="242">
        <v>900</v>
      </c>
      <c r="I329" s="242">
        <v>0</v>
      </c>
    </row>
    <row r="330" spans="1:6" ht="56.25" customHeight="1" hidden="1">
      <c r="A330" s="80"/>
      <c r="B330" s="79"/>
      <c r="C330" s="79"/>
      <c r="D330" s="79"/>
      <c r="E330" s="79"/>
      <c r="F330" s="79"/>
    </row>
    <row r="331" spans="1:9" s="38" customFormat="1" ht="21.75" customHeight="1" hidden="1">
      <c r="A331" s="94"/>
      <c r="B331" s="70"/>
      <c r="C331" s="70"/>
      <c r="D331" s="70"/>
      <c r="E331" s="70"/>
      <c r="F331" s="70"/>
      <c r="G331" s="244"/>
      <c r="H331" s="244"/>
      <c r="I331" s="244"/>
    </row>
    <row r="332" spans="1:6" ht="22.5" customHeight="1" hidden="1">
      <c r="A332" s="83"/>
      <c r="B332" s="72"/>
      <c r="C332" s="72"/>
      <c r="D332" s="72"/>
      <c r="E332" s="72"/>
      <c r="F332" s="72"/>
    </row>
    <row r="333" spans="1:6" ht="40.5" customHeight="1" hidden="1">
      <c r="A333" s="76"/>
      <c r="B333" s="72"/>
      <c r="C333" s="72"/>
      <c r="D333" s="72"/>
      <c r="E333" s="72"/>
      <c r="F333" s="72"/>
    </row>
    <row r="334" spans="1:6" ht="66" customHeight="1" hidden="1">
      <c r="A334" s="91"/>
      <c r="B334" s="72"/>
      <c r="C334" s="72"/>
      <c r="D334" s="72"/>
      <c r="E334" s="72"/>
      <c r="F334" s="72"/>
    </row>
    <row r="335" spans="1:6" ht="22.5" customHeight="1" hidden="1">
      <c r="A335" s="83"/>
      <c r="B335" s="72"/>
      <c r="C335" s="72"/>
      <c r="D335" s="72"/>
      <c r="E335" s="72"/>
      <c r="F335" s="72"/>
    </row>
    <row r="336" spans="1:6" ht="54" customHeight="1" hidden="1">
      <c r="A336" s="83"/>
      <c r="B336" s="77"/>
      <c r="C336" s="77"/>
      <c r="D336" s="77"/>
      <c r="E336" s="77"/>
      <c r="F336" s="72"/>
    </row>
    <row r="337" spans="1:6" ht="72" customHeight="1" hidden="1">
      <c r="A337" s="102"/>
      <c r="B337" s="77"/>
      <c r="C337" s="77"/>
      <c r="D337" s="77"/>
      <c r="E337" s="77"/>
      <c r="F337" s="77"/>
    </row>
    <row r="338" spans="1:9" s="38" customFormat="1" ht="49.5" customHeight="1" hidden="1">
      <c r="A338" s="94"/>
      <c r="B338" s="70"/>
      <c r="C338" s="70"/>
      <c r="D338" s="70"/>
      <c r="E338" s="70"/>
      <c r="F338" s="70"/>
      <c r="G338" s="244"/>
      <c r="H338" s="244"/>
      <c r="I338" s="244"/>
    </row>
    <row r="339" spans="1:6" ht="47.25" customHeight="1" hidden="1">
      <c r="A339" s="83"/>
      <c r="B339" s="72"/>
      <c r="C339" s="72"/>
      <c r="D339" s="72"/>
      <c r="E339" s="72"/>
      <c r="F339" s="72"/>
    </row>
    <row r="340" spans="1:6" ht="59.25" customHeight="1" hidden="1">
      <c r="A340" s="76"/>
      <c r="B340" s="72"/>
      <c r="C340" s="72"/>
      <c r="D340" s="72"/>
      <c r="E340" s="72"/>
      <c r="F340" s="72"/>
    </row>
    <row r="341" spans="1:6" ht="72" customHeight="1" hidden="1">
      <c r="A341" s="91"/>
      <c r="B341" s="72"/>
      <c r="C341" s="72"/>
      <c r="D341" s="72"/>
      <c r="E341" s="72"/>
      <c r="F341" s="72"/>
    </row>
    <row r="342" spans="1:6" ht="52.5" customHeight="1" hidden="1">
      <c r="A342" s="102"/>
      <c r="B342" s="72"/>
      <c r="C342" s="72"/>
      <c r="D342" s="72"/>
      <c r="E342" s="72"/>
      <c r="F342" s="72"/>
    </row>
    <row r="343" spans="1:6" ht="54" customHeight="1" hidden="1">
      <c r="A343" s="83"/>
      <c r="B343" s="77"/>
      <c r="C343" s="77"/>
      <c r="D343" s="77"/>
      <c r="E343" s="77"/>
      <c r="F343" s="72"/>
    </row>
    <row r="344" spans="1:6" ht="51.75" customHeight="1" hidden="1">
      <c r="A344" s="102"/>
      <c r="B344" s="77"/>
      <c r="C344" s="77"/>
      <c r="D344" s="77"/>
      <c r="E344" s="77"/>
      <c r="F344" s="77"/>
    </row>
    <row r="345" spans="1:9" s="132" customFormat="1" ht="36.75" customHeight="1" hidden="1">
      <c r="A345" s="80"/>
      <c r="B345" s="79"/>
      <c r="C345" s="79"/>
      <c r="D345" s="79"/>
      <c r="E345" s="79"/>
      <c r="F345" s="79"/>
      <c r="G345" s="247"/>
      <c r="H345" s="247"/>
      <c r="I345" s="247"/>
    </row>
    <row r="346" spans="1:9" s="38" customFormat="1" ht="22.5" customHeight="1" hidden="1">
      <c r="A346" s="94"/>
      <c r="B346" s="70"/>
      <c r="C346" s="70"/>
      <c r="D346" s="70"/>
      <c r="E346" s="70"/>
      <c r="F346" s="70"/>
      <c r="G346" s="244"/>
      <c r="H346" s="244"/>
      <c r="I346" s="244"/>
    </row>
    <row r="347" spans="1:6" ht="22.5" customHeight="1" hidden="1">
      <c r="A347" s="83"/>
      <c r="B347" s="72"/>
      <c r="C347" s="72"/>
      <c r="D347" s="72"/>
      <c r="E347" s="72"/>
      <c r="F347" s="72"/>
    </row>
    <row r="348" spans="1:6" ht="59.25" customHeight="1" hidden="1">
      <c r="A348" s="102"/>
      <c r="B348" s="72"/>
      <c r="C348" s="72"/>
      <c r="D348" s="72"/>
      <c r="E348" s="72"/>
      <c r="F348" s="72"/>
    </row>
    <row r="349" spans="1:6" ht="59.25" customHeight="1" hidden="1">
      <c r="A349" s="102"/>
      <c r="B349" s="72"/>
      <c r="C349" s="72"/>
      <c r="D349" s="72"/>
      <c r="E349" s="72"/>
      <c r="F349" s="72"/>
    </row>
    <row r="350" spans="1:6" ht="35.25" customHeight="1" hidden="1">
      <c r="A350" s="76"/>
      <c r="B350" s="72"/>
      <c r="C350" s="72"/>
      <c r="D350" s="72"/>
      <c r="E350" s="72"/>
      <c r="F350" s="72"/>
    </row>
    <row r="351" spans="1:6" ht="60.75" customHeight="1" hidden="1">
      <c r="A351" s="91"/>
      <c r="B351" s="72"/>
      <c r="C351" s="72"/>
      <c r="D351" s="72"/>
      <c r="E351" s="72"/>
      <c r="F351" s="72"/>
    </row>
    <row r="352" spans="1:6" ht="59.25" customHeight="1" hidden="1">
      <c r="A352" s="102"/>
      <c r="B352" s="72"/>
      <c r="C352" s="72"/>
      <c r="D352" s="72"/>
      <c r="E352" s="72"/>
      <c r="F352" s="72"/>
    </row>
    <row r="353" spans="1:6" ht="54" customHeight="1" hidden="1">
      <c r="A353" s="83"/>
      <c r="B353" s="77"/>
      <c r="C353" s="77"/>
      <c r="D353" s="77"/>
      <c r="E353" s="77"/>
      <c r="F353" s="72"/>
    </row>
    <row r="354" spans="1:6" ht="71.25" customHeight="1" hidden="1">
      <c r="A354" s="102"/>
      <c r="B354" s="77"/>
      <c r="C354" s="77"/>
      <c r="D354" s="77"/>
      <c r="E354" s="77"/>
      <c r="F354" s="77"/>
    </row>
    <row r="355" spans="1:6" ht="46.5" customHeight="1" hidden="1">
      <c r="A355" s="76"/>
      <c r="B355" s="77"/>
      <c r="C355" s="77"/>
      <c r="D355" s="77"/>
      <c r="E355" s="77"/>
      <c r="F355" s="77"/>
    </row>
    <row r="356" spans="1:6" ht="5.25" customHeight="1" hidden="1">
      <c r="A356" s="83"/>
      <c r="B356" s="77"/>
      <c r="C356" s="77"/>
      <c r="D356" s="77"/>
      <c r="E356" s="77"/>
      <c r="F356" s="77"/>
    </row>
    <row r="357" spans="1:9" s="121" customFormat="1" ht="42" customHeight="1">
      <c r="A357" s="471" t="s">
        <v>500</v>
      </c>
      <c r="B357" s="475"/>
      <c r="C357" s="475"/>
      <c r="D357" s="475"/>
      <c r="E357" s="475"/>
      <c r="F357" s="475"/>
      <c r="G357" s="473">
        <f>G358+G365+G372+G379+G383</f>
        <v>3541</v>
      </c>
      <c r="H357" s="473">
        <f>H358+H365+H372+H379+H383</f>
        <v>3091</v>
      </c>
      <c r="I357" s="473">
        <f>I358+I365+I372+I379+I383</f>
        <v>2841</v>
      </c>
    </row>
    <row r="358" spans="1:9" s="111" customFormat="1" ht="42" customHeight="1" hidden="1">
      <c r="A358" s="108"/>
      <c r="B358" s="109"/>
      <c r="C358" s="109"/>
      <c r="D358" s="109"/>
      <c r="E358" s="109"/>
      <c r="F358" s="109"/>
      <c r="G358" s="110"/>
      <c r="H358" s="110"/>
      <c r="I358" s="110"/>
    </row>
    <row r="359" spans="1:9" s="98" customFormat="1" ht="42" customHeight="1" hidden="1">
      <c r="A359" s="269"/>
      <c r="B359" s="270"/>
      <c r="C359" s="270"/>
      <c r="D359" s="270"/>
      <c r="E359" s="270"/>
      <c r="F359" s="270"/>
      <c r="G359" s="271"/>
      <c r="H359" s="271"/>
      <c r="I359" s="271"/>
    </row>
    <row r="360" spans="1:9" s="98" customFormat="1" ht="42" customHeight="1" hidden="1">
      <c r="A360" s="272"/>
      <c r="B360" s="273"/>
      <c r="C360" s="273"/>
      <c r="D360" s="273"/>
      <c r="E360" s="273"/>
      <c r="F360" s="273"/>
      <c r="G360" s="271"/>
      <c r="H360" s="271"/>
      <c r="I360" s="271"/>
    </row>
    <row r="361" spans="1:9" s="98" customFormat="1" ht="42" customHeight="1" hidden="1">
      <c r="A361" s="272"/>
      <c r="B361" s="273"/>
      <c r="C361" s="273"/>
      <c r="D361" s="273"/>
      <c r="E361" s="273"/>
      <c r="F361" s="273"/>
      <c r="G361" s="271"/>
      <c r="H361" s="271"/>
      <c r="I361" s="271"/>
    </row>
    <row r="362" spans="1:9" s="98" customFormat="1" ht="15" hidden="1">
      <c r="A362" s="272"/>
      <c r="B362" s="273"/>
      <c r="C362" s="273"/>
      <c r="D362" s="273"/>
      <c r="E362" s="273"/>
      <c r="F362" s="273"/>
      <c r="G362" s="271"/>
      <c r="H362" s="271"/>
      <c r="I362" s="271"/>
    </row>
    <row r="363" spans="1:9" s="98" customFormat="1" ht="15" hidden="1">
      <c r="A363" s="272"/>
      <c r="B363" s="273"/>
      <c r="C363" s="273"/>
      <c r="D363" s="273"/>
      <c r="E363" s="273"/>
      <c r="F363" s="273"/>
      <c r="G363" s="271"/>
      <c r="H363" s="271"/>
      <c r="I363" s="271"/>
    </row>
    <row r="364" spans="1:9" s="98" customFormat="1" ht="30" customHeight="1" hidden="1">
      <c r="A364" s="272"/>
      <c r="B364" s="273"/>
      <c r="C364" s="273"/>
      <c r="D364" s="273"/>
      <c r="E364" s="273"/>
      <c r="F364" s="273"/>
      <c r="G364" s="271"/>
      <c r="H364" s="271"/>
      <c r="I364" s="271"/>
    </row>
    <row r="365" spans="1:9" s="111" customFormat="1" ht="14.25" hidden="1">
      <c r="A365" s="108"/>
      <c r="B365" s="109"/>
      <c r="C365" s="109"/>
      <c r="D365" s="109"/>
      <c r="E365" s="109"/>
      <c r="F365" s="109"/>
      <c r="G365" s="110"/>
      <c r="H365" s="110"/>
      <c r="I365" s="110"/>
    </row>
    <row r="366" spans="1:9" s="98" customFormat="1" ht="22.5" customHeight="1" hidden="1">
      <c r="A366" s="269"/>
      <c r="B366" s="270"/>
      <c r="C366" s="270"/>
      <c r="D366" s="270"/>
      <c r="E366" s="270"/>
      <c r="F366" s="270"/>
      <c r="G366" s="271"/>
      <c r="H366" s="271"/>
      <c r="I366" s="271"/>
    </row>
    <row r="367" spans="1:9" s="98" customFormat="1" ht="25.5" customHeight="1" hidden="1">
      <c r="A367" s="272"/>
      <c r="B367" s="273"/>
      <c r="C367" s="273"/>
      <c r="D367" s="273"/>
      <c r="E367" s="273"/>
      <c r="F367" s="273"/>
      <c r="G367" s="271"/>
      <c r="H367" s="271"/>
      <c r="I367" s="271"/>
    </row>
    <row r="368" spans="1:9" s="98" customFormat="1" ht="15" hidden="1">
      <c r="A368" s="272"/>
      <c r="B368" s="273"/>
      <c r="C368" s="273"/>
      <c r="D368" s="273"/>
      <c r="E368" s="273"/>
      <c r="F368" s="273"/>
      <c r="G368" s="271"/>
      <c r="H368" s="271"/>
      <c r="I368" s="271"/>
    </row>
    <row r="369" spans="1:9" s="98" customFormat="1" ht="15" hidden="1">
      <c r="A369" s="272"/>
      <c r="B369" s="273"/>
      <c r="C369" s="273"/>
      <c r="D369" s="273"/>
      <c r="E369" s="273"/>
      <c r="F369" s="273"/>
      <c r="G369" s="271"/>
      <c r="H369" s="271"/>
      <c r="I369" s="271"/>
    </row>
    <row r="370" spans="1:9" s="98" customFormat="1" ht="15" hidden="1">
      <c r="A370" s="272"/>
      <c r="B370" s="273"/>
      <c r="C370" s="273"/>
      <c r="D370" s="273"/>
      <c r="E370" s="273"/>
      <c r="F370" s="273"/>
      <c r="G370" s="271"/>
      <c r="H370" s="271"/>
      <c r="I370" s="271"/>
    </row>
    <row r="371" spans="1:9" s="98" customFormat="1" ht="15" hidden="1">
      <c r="A371" s="272"/>
      <c r="B371" s="273"/>
      <c r="C371" s="273"/>
      <c r="D371" s="273"/>
      <c r="E371" s="273"/>
      <c r="F371" s="273"/>
      <c r="G371" s="274"/>
      <c r="H371" s="274"/>
      <c r="I371" s="274"/>
    </row>
    <row r="372" spans="1:9" s="111" customFormat="1" ht="14.25" hidden="1">
      <c r="A372" s="108"/>
      <c r="B372" s="109"/>
      <c r="C372" s="109"/>
      <c r="D372" s="109"/>
      <c r="E372" s="109"/>
      <c r="F372" s="109"/>
      <c r="G372" s="110"/>
      <c r="H372" s="110"/>
      <c r="I372" s="110"/>
    </row>
    <row r="373" spans="1:9" s="98" customFormat="1" ht="22.5" customHeight="1" hidden="1">
      <c r="A373" s="269"/>
      <c r="B373" s="270"/>
      <c r="C373" s="270"/>
      <c r="D373" s="270"/>
      <c r="E373" s="270"/>
      <c r="F373" s="270"/>
      <c r="G373" s="271"/>
      <c r="H373" s="271"/>
      <c r="I373" s="271"/>
    </row>
    <row r="374" spans="1:9" s="98" customFormat="1" ht="25.5" customHeight="1" hidden="1">
      <c r="A374" s="272"/>
      <c r="B374" s="273"/>
      <c r="C374" s="273"/>
      <c r="D374" s="273"/>
      <c r="E374" s="273"/>
      <c r="F374" s="273"/>
      <c r="G374" s="271"/>
      <c r="H374" s="271"/>
      <c r="I374" s="271"/>
    </row>
    <row r="375" spans="1:9" s="98" customFormat="1" ht="15" hidden="1">
      <c r="A375" s="272"/>
      <c r="B375" s="273"/>
      <c r="C375" s="273"/>
      <c r="D375" s="273"/>
      <c r="E375" s="273"/>
      <c r="F375" s="273"/>
      <c r="G375" s="271"/>
      <c r="H375" s="271"/>
      <c r="I375" s="271"/>
    </row>
    <row r="376" spans="1:9" s="98" customFormat="1" ht="15" hidden="1">
      <c r="A376" s="272"/>
      <c r="B376" s="273"/>
      <c r="C376" s="273"/>
      <c r="D376" s="273"/>
      <c r="E376" s="273"/>
      <c r="F376" s="273"/>
      <c r="G376" s="271"/>
      <c r="H376" s="271"/>
      <c r="I376" s="271"/>
    </row>
    <row r="377" spans="1:9" s="98" customFormat="1" ht="15" hidden="1">
      <c r="A377" s="272"/>
      <c r="B377" s="273"/>
      <c r="C377" s="273"/>
      <c r="D377" s="273"/>
      <c r="E377" s="273"/>
      <c r="F377" s="273"/>
      <c r="G377" s="271"/>
      <c r="H377" s="271"/>
      <c r="I377" s="271"/>
    </row>
    <row r="378" spans="1:9" s="98" customFormat="1" ht="15" hidden="1">
      <c r="A378" s="272"/>
      <c r="B378" s="273"/>
      <c r="C378" s="273"/>
      <c r="D378" s="273"/>
      <c r="E378" s="273"/>
      <c r="F378" s="273"/>
      <c r="G378" s="271"/>
      <c r="H378" s="271"/>
      <c r="I378" s="271"/>
    </row>
    <row r="379" spans="1:9" s="98" customFormat="1" ht="15" hidden="1">
      <c r="A379" s="108"/>
      <c r="B379" s="109"/>
      <c r="C379" s="109"/>
      <c r="D379" s="109"/>
      <c r="E379" s="109"/>
      <c r="F379" s="109"/>
      <c r="G379" s="110"/>
      <c r="H379" s="110"/>
      <c r="I379" s="110"/>
    </row>
    <row r="380" spans="1:9" s="98" customFormat="1" ht="22.5" customHeight="1" hidden="1">
      <c r="A380" s="269"/>
      <c r="B380" s="270"/>
      <c r="C380" s="270"/>
      <c r="D380" s="270"/>
      <c r="E380" s="270"/>
      <c r="F380" s="270"/>
      <c r="G380" s="271"/>
      <c r="H380" s="271"/>
      <c r="I380" s="271"/>
    </row>
    <row r="381" spans="1:9" s="98" customFormat="1" ht="25.5" customHeight="1" hidden="1">
      <c r="A381" s="272"/>
      <c r="B381" s="273"/>
      <c r="C381" s="273"/>
      <c r="D381" s="273"/>
      <c r="E381" s="273"/>
      <c r="F381" s="273"/>
      <c r="G381" s="271"/>
      <c r="H381" s="271"/>
      <c r="I381" s="271"/>
    </row>
    <row r="382" spans="1:9" s="98" customFormat="1" ht="15" hidden="1">
      <c r="A382" s="272"/>
      <c r="B382" s="273"/>
      <c r="C382" s="273"/>
      <c r="D382" s="273"/>
      <c r="E382" s="273"/>
      <c r="F382" s="273"/>
      <c r="G382" s="271"/>
      <c r="H382" s="271"/>
      <c r="I382" s="271"/>
    </row>
    <row r="383" spans="1:9" s="98" customFormat="1" ht="39.75" customHeight="1">
      <c r="A383" s="283" t="s">
        <v>632</v>
      </c>
      <c r="B383" s="284" t="s">
        <v>624</v>
      </c>
      <c r="C383" s="284"/>
      <c r="D383" s="284"/>
      <c r="E383" s="284"/>
      <c r="F383" s="284"/>
      <c r="G383" s="285">
        <f>G384</f>
        <v>3541</v>
      </c>
      <c r="H383" s="285">
        <f>H384</f>
        <v>3091</v>
      </c>
      <c r="I383" s="285">
        <f>I384</f>
        <v>2841</v>
      </c>
    </row>
    <row r="384" spans="1:9" ht="30">
      <c r="A384" s="76" t="s">
        <v>316</v>
      </c>
      <c r="B384" s="84" t="s">
        <v>624</v>
      </c>
      <c r="C384" s="84" t="s">
        <v>800</v>
      </c>
      <c r="D384" s="84" t="s">
        <v>235</v>
      </c>
      <c r="E384" s="84"/>
      <c r="F384" s="84"/>
      <c r="G384" s="73">
        <f>G385+G387</f>
        <v>3541</v>
      </c>
      <c r="H384" s="73">
        <f>H385+H387</f>
        <v>3091</v>
      </c>
      <c r="I384" s="73">
        <f>I385+I387</f>
        <v>2841</v>
      </c>
    </row>
    <row r="385" spans="1:9" ht="15">
      <c r="A385" s="76" t="s">
        <v>129</v>
      </c>
      <c r="B385" s="84" t="s">
        <v>624</v>
      </c>
      <c r="C385" s="84" t="s">
        <v>800</v>
      </c>
      <c r="D385" s="84" t="s">
        <v>235</v>
      </c>
      <c r="E385" s="84" t="s">
        <v>125</v>
      </c>
      <c r="F385" s="84"/>
      <c r="G385" s="73">
        <f>G386</f>
        <v>2841</v>
      </c>
      <c r="H385" s="73">
        <f>H386</f>
        <v>2841</v>
      </c>
      <c r="I385" s="73">
        <f>I386</f>
        <v>2841</v>
      </c>
    </row>
    <row r="386" spans="1:9" ht="15">
      <c r="A386" s="76" t="s">
        <v>772</v>
      </c>
      <c r="B386" s="84" t="s">
        <v>624</v>
      </c>
      <c r="C386" s="84" t="s">
        <v>800</v>
      </c>
      <c r="D386" s="84" t="s">
        <v>235</v>
      </c>
      <c r="E386" s="84" t="s">
        <v>125</v>
      </c>
      <c r="F386" s="84">
        <v>900</v>
      </c>
      <c r="G386" s="73">
        <v>2841</v>
      </c>
      <c r="H386" s="73">
        <v>2841</v>
      </c>
      <c r="I386" s="73">
        <v>2841</v>
      </c>
    </row>
    <row r="387" spans="1:9" ht="30">
      <c r="A387" s="76" t="s">
        <v>569</v>
      </c>
      <c r="B387" s="84" t="s">
        <v>624</v>
      </c>
      <c r="C387" s="84" t="s">
        <v>800</v>
      </c>
      <c r="D387" s="84" t="s">
        <v>235</v>
      </c>
      <c r="E387" s="84" t="s">
        <v>625</v>
      </c>
      <c r="F387" s="84"/>
      <c r="G387" s="73">
        <f>G388</f>
        <v>700</v>
      </c>
      <c r="H387" s="73">
        <f>H388</f>
        <v>250</v>
      </c>
      <c r="I387" s="73">
        <f>I388</f>
        <v>0</v>
      </c>
    </row>
    <row r="388" spans="1:9" ht="27" customHeight="1">
      <c r="A388" s="76" t="s">
        <v>772</v>
      </c>
      <c r="B388" s="84" t="s">
        <v>624</v>
      </c>
      <c r="C388" s="84" t="s">
        <v>800</v>
      </c>
      <c r="D388" s="84" t="s">
        <v>235</v>
      </c>
      <c r="E388" s="84" t="s">
        <v>625</v>
      </c>
      <c r="F388" s="84" t="s">
        <v>71</v>
      </c>
      <c r="G388" s="73">
        <v>700</v>
      </c>
      <c r="H388" s="73">
        <v>250</v>
      </c>
      <c r="I388" s="73">
        <v>0</v>
      </c>
    </row>
    <row r="389" spans="1:9" s="120" customFormat="1" ht="27" customHeight="1" hidden="1">
      <c r="A389" s="123" t="s">
        <v>650</v>
      </c>
      <c r="B389" s="124" t="s">
        <v>479</v>
      </c>
      <c r="C389" s="124"/>
      <c r="D389" s="124"/>
      <c r="E389" s="124"/>
      <c r="F389" s="124"/>
      <c r="G389" s="239"/>
      <c r="H389" s="239"/>
      <c r="I389" s="239"/>
    </row>
    <row r="390" spans="1:6" ht="31.5" customHeight="1" hidden="1">
      <c r="A390" s="91" t="s">
        <v>650</v>
      </c>
      <c r="B390" s="114" t="s">
        <v>479</v>
      </c>
      <c r="C390" s="114" t="s">
        <v>651</v>
      </c>
      <c r="D390" s="114"/>
      <c r="E390" s="114"/>
      <c r="F390" s="114"/>
    </row>
    <row r="391" spans="1:6" ht="31.5" customHeight="1" hidden="1">
      <c r="A391" s="91" t="s">
        <v>650</v>
      </c>
      <c r="B391" s="114" t="s">
        <v>479</v>
      </c>
      <c r="C391" s="114" t="s">
        <v>651</v>
      </c>
      <c r="D391" s="114" t="s">
        <v>651</v>
      </c>
      <c r="E391" s="114" t="s">
        <v>652</v>
      </c>
      <c r="F391" s="114"/>
    </row>
    <row r="392" spans="1:6" ht="34.5" customHeight="1" hidden="1">
      <c r="A392" s="91" t="s">
        <v>650</v>
      </c>
      <c r="B392" s="114" t="s">
        <v>479</v>
      </c>
      <c r="C392" s="114" t="s">
        <v>651</v>
      </c>
      <c r="D392" s="114" t="s">
        <v>651</v>
      </c>
      <c r="E392" s="114" t="s">
        <v>652</v>
      </c>
      <c r="F392" s="114" t="s">
        <v>653</v>
      </c>
    </row>
    <row r="393" spans="1:9" ht="28.5" customHeight="1">
      <c r="A393" s="123" t="s">
        <v>654</v>
      </c>
      <c r="B393" s="124"/>
      <c r="C393" s="124"/>
      <c r="D393" s="124"/>
      <c r="E393" s="124"/>
      <c r="F393" s="124"/>
      <c r="G393" s="286">
        <f>G11</f>
        <v>582862.0700000001</v>
      </c>
      <c r="H393" s="286">
        <f>H11</f>
        <v>545811.58</v>
      </c>
      <c r="I393" s="286">
        <f>I11</f>
        <v>553874.71</v>
      </c>
    </row>
    <row r="394" spans="1:9" s="35" customFormat="1" ht="30" customHeight="1" collapsed="1">
      <c r="A394" s="476" t="s">
        <v>21</v>
      </c>
      <c r="B394" s="477" t="s">
        <v>479</v>
      </c>
      <c r="C394" s="477"/>
      <c r="D394" s="477"/>
      <c r="E394" s="477"/>
      <c r="F394" s="477"/>
      <c r="G394" s="478">
        <f>G395+G419+G417</f>
        <v>10905.637999999999</v>
      </c>
      <c r="H394" s="478">
        <f>H395+H419+H417</f>
        <v>10572.556999999997</v>
      </c>
      <c r="I394" s="478">
        <f>I395+I419+I417</f>
        <v>10264.64</v>
      </c>
    </row>
    <row r="395" spans="1:9" s="38" customFormat="1" ht="15.75">
      <c r="A395" s="291" t="s">
        <v>473</v>
      </c>
      <c r="B395" s="292" t="s">
        <v>479</v>
      </c>
      <c r="C395" s="292" t="s">
        <v>233</v>
      </c>
      <c r="D395" s="292"/>
      <c r="E395" s="292"/>
      <c r="F395" s="292"/>
      <c r="G395" s="330">
        <f>G396+G405+G410</f>
        <v>10791.666</v>
      </c>
      <c r="H395" s="330">
        <f>H396+H405+H410</f>
        <v>10453.689999999997</v>
      </c>
      <c r="I395" s="330">
        <f>I396+I405+I410</f>
        <v>10145.425</v>
      </c>
    </row>
    <row r="396" spans="1:9" ht="15" customHeight="1">
      <c r="A396" s="147" t="s">
        <v>476</v>
      </c>
      <c r="B396" s="148" t="s">
        <v>479</v>
      </c>
      <c r="C396" s="148" t="s">
        <v>233</v>
      </c>
      <c r="D396" s="148" t="s">
        <v>225</v>
      </c>
      <c r="E396" s="148"/>
      <c r="F396" s="148"/>
      <c r="G396" s="331">
        <f>G397+G399+G401+G403</f>
        <v>10574.975999999999</v>
      </c>
      <c r="H396" s="331">
        <f>H397+H399+H401+H403</f>
        <v>10353.979999999998</v>
      </c>
      <c r="I396" s="331">
        <f>I397+I399+I401+I403</f>
        <v>10066.904999999999</v>
      </c>
    </row>
    <row r="397" spans="1:9" ht="36.75" customHeight="1">
      <c r="A397" s="147" t="s">
        <v>525</v>
      </c>
      <c r="B397" s="148" t="s">
        <v>479</v>
      </c>
      <c r="C397" s="148" t="s">
        <v>233</v>
      </c>
      <c r="D397" s="148" t="s">
        <v>225</v>
      </c>
      <c r="E397" s="148" t="s">
        <v>570</v>
      </c>
      <c r="F397" s="148"/>
      <c r="G397" s="331">
        <f>G398</f>
        <v>1814.587</v>
      </c>
      <c r="H397" s="331">
        <f>H398</f>
        <v>1637.845</v>
      </c>
      <c r="I397" s="331">
        <f>I398</f>
        <v>1348.47</v>
      </c>
    </row>
    <row r="398" spans="1:10" ht="30">
      <c r="A398" s="91" t="s">
        <v>562</v>
      </c>
      <c r="B398" s="114" t="s">
        <v>479</v>
      </c>
      <c r="C398" s="114" t="s">
        <v>233</v>
      </c>
      <c r="D398" s="114" t="s">
        <v>225</v>
      </c>
      <c r="E398" s="114" t="s">
        <v>570</v>
      </c>
      <c r="F398" s="114" t="s">
        <v>561</v>
      </c>
      <c r="G398" s="332">
        <v>1814.587</v>
      </c>
      <c r="H398" s="332">
        <f>1562.76+480-404.915</f>
        <v>1637.845</v>
      </c>
      <c r="I398" s="332">
        <f>1562.76+1024.99-1684.27+444.99</f>
        <v>1348.47</v>
      </c>
      <c r="J398" s="82">
        <v>444.99</v>
      </c>
    </row>
    <row r="399" spans="1:9" ht="125.25" customHeight="1">
      <c r="A399" s="147" t="s">
        <v>571</v>
      </c>
      <c r="B399" s="293" t="s">
        <v>479</v>
      </c>
      <c r="C399" s="293" t="s">
        <v>233</v>
      </c>
      <c r="D399" s="293" t="s">
        <v>225</v>
      </c>
      <c r="E399" s="293" t="s">
        <v>572</v>
      </c>
      <c r="F399" s="293"/>
      <c r="G399" s="331">
        <f>G400</f>
        <v>8547</v>
      </c>
      <c r="H399" s="331">
        <f>H400</f>
        <v>8549.4</v>
      </c>
      <c r="I399" s="331">
        <f>I400</f>
        <v>8551.7</v>
      </c>
    </row>
    <row r="400" spans="1:9" ht="30">
      <c r="A400" s="102" t="s">
        <v>275</v>
      </c>
      <c r="B400" s="114" t="s">
        <v>479</v>
      </c>
      <c r="C400" s="114" t="s">
        <v>233</v>
      </c>
      <c r="D400" s="114" t="s">
        <v>225</v>
      </c>
      <c r="E400" s="114" t="s">
        <v>572</v>
      </c>
      <c r="F400" s="114" t="s">
        <v>561</v>
      </c>
      <c r="G400" s="333">
        <v>8547</v>
      </c>
      <c r="H400" s="334">
        <v>8549.4</v>
      </c>
      <c r="I400" s="334">
        <v>8551.7</v>
      </c>
    </row>
    <row r="401" spans="1:9" ht="28.5">
      <c r="A401" s="147" t="s">
        <v>19</v>
      </c>
      <c r="B401" s="148" t="s">
        <v>479</v>
      </c>
      <c r="C401" s="148" t="s">
        <v>233</v>
      </c>
      <c r="D401" s="148" t="s">
        <v>225</v>
      </c>
      <c r="E401" s="148" t="s">
        <v>574</v>
      </c>
      <c r="F401" s="148"/>
      <c r="G401" s="331">
        <f>G402</f>
        <v>149.969</v>
      </c>
      <c r="H401" s="331">
        <f>H402</f>
        <v>149.969</v>
      </c>
      <c r="I401" s="331">
        <f>I402</f>
        <v>149.969</v>
      </c>
    </row>
    <row r="402" spans="1:9" ht="30">
      <c r="A402" s="102" t="s">
        <v>562</v>
      </c>
      <c r="B402" s="114" t="s">
        <v>479</v>
      </c>
      <c r="C402" s="114" t="s">
        <v>233</v>
      </c>
      <c r="D402" s="114" t="s">
        <v>225</v>
      </c>
      <c r="E402" s="114" t="s">
        <v>574</v>
      </c>
      <c r="F402" s="114" t="s">
        <v>561</v>
      </c>
      <c r="G402" s="335">
        <v>149.969</v>
      </c>
      <c r="H402" s="336">
        <v>149.969</v>
      </c>
      <c r="I402" s="336">
        <v>149.969</v>
      </c>
    </row>
    <row r="403" spans="1:9" s="107" customFormat="1" ht="42.75">
      <c r="A403" s="147" t="s">
        <v>604</v>
      </c>
      <c r="B403" s="293" t="s">
        <v>479</v>
      </c>
      <c r="C403" s="293" t="s">
        <v>233</v>
      </c>
      <c r="D403" s="293" t="s">
        <v>225</v>
      </c>
      <c r="E403" s="294" t="s">
        <v>605</v>
      </c>
      <c r="F403" s="293"/>
      <c r="G403" s="331">
        <f>G404</f>
        <v>63.42</v>
      </c>
      <c r="H403" s="331">
        <f>H404</f>
        <v>16.766</v>
      </c>
      <c r="I403" s="331">
        <f>I404</f>
        <v>16.766</v>
      </c>
    </row>
    <row r="404" spans="1:9" s="107" customFormat="1" ht="15" customHeight="1">
      <c r="A404" s="91" t="s">
        <v>628</v>
      </c>
      <c r="B404" s="116" t="s">
        <v>479</v>
      </c>
      <c r="C404" s="116" t="s">
        <v>233</v>
      </c>
      <c r="D404" s="116" t="s">
        <v>225</v>
      </c>
      <c r="E404" s="117" t="s">
        <v>605</v>
      </c>
      <c r="F404" s="116" t="s">
        <v>113</v>
      </c>
      <c r="G404" s="337">
        <v>63.42</v>
      </c>
      <c r="H404" s="338">
        <v>16.766</v>
      </c>
      <c r="I404" s="338">
        <v>16.766</v>
      </c>
    </row>
    <row r="405" spans="1:9" s="38" customFormat="1" ht="28.5" customHeight="1">
      <c r="A405" s="291" t="s">
        <v>575</v>
      </c>
      <c r="B405" s="339" t="s">
        <v>479</v>
      </c>
      <c r="C405" s="339" t="s">
        <v>233</v>
      </c>
      <c r="D405" s="339" t="s">
        <v>233</v>
      </c>
      <c r="E405" s="339"/>
      <c r="F405" s="339"/>
      <c r="G405" s="345">
        <f>G406+G409</f>
        <v>151.9</v>
      </c>
      <c r="H405" s="340">
        <f>H406+H409</f>
        <v>87.71</v>
      </c>
      <c r="I405" s="340">
        <f>I406+I409</f>
        <v>72.52</v>
      </c>
    </row>
    <row r="406" spans="1:9" ht="42.75">
      <c r="A406" s="147" t="s">
        <v>578</v>
      </c>
      <c r="B406" s="148" t="s">
        <v>479</v>
      </c>
      <c r="C406" s="148" t="s">
        <v>233</v>
      </c>
      <c r="D406" s="148" t="s">
        <v>233</v>
      </c>
      <c r="E406" s="266" t="s">
        <v>580</v>
      </c>
      <c r="F406" s="148"/>
      <c r="G406" s="331">
        <f>G407</f>
        <v>0</v>
      </c>
      <c r="H406" s="331">
        <f>H407</f>
        <v>0</v>
      </c>
      <c r="I406" s="331">
        <f>I407</f>
        <v>0</v>
      </c>
    </row>
    <row r="407" spans="1:9" ht="30">
      <c r="A407" s="102" t="s">
        <v>275</v>
      </c>
      <c r="B407" s="114" t="s">
        <v>479</v>
      </c>
      <c r="C407" s="114" t="s">
        <v>233</v>
      </c>
      <c r="D407" s="114" t="s">
        <v>233</v>
      </c>
      <c r="E407" s="115" t="s">
        <v>580</v>
      </c>
      <c r="F407" s="114" t="s">
        <v>561</v>
      </c>
      <c r="G407" s="341"/>
      <c r="H407" s="342"/>
      <c r="I407" s="342"/>
    </row>
    <row r="408" spans="1:9" ht="42.75">
      <c r="A408" s="147" t="s">
        <v>506</v>
      </c>
      <c r="B408" s="148" t="s">
        <v>479</v>
      </c>
      <c r="C408" s="148" t="s">
        <v>233</v>
      </c>
      <c r="D408" s="148" t="s">
        <v>233</v>
      </c>
      <c r="E408" s="266" t="s">
        <v>507</v>
      </c>
      <c r="F408" s="148"/>
      <c r="G408" s="331">
        <f>G409</f>
        <v>151.9</v>
      </c>
      <c r="H408" s="331">
        <f>H409</f>
        <v>87.71</v>
      </c>
      <c r="I408" s="331">
        <f>I409</f>
        <v>72.52</v>
      </c>
    </row>
    <row r="409" spans="1:9" ht="30">
      <c r="A409" s="102" t="s">
        <v>275</v>
      </c>
      <c r="B409" s="114" t="s">
        <v>479</v>
      </c>
      <c r="C409" s="114" t="s">
        <v>233</v>
      </c>
      <c r="D409" s="114" t="s">
        <v>233</v>
      </c>
      <c r="E409" s="115" t="s">
        <v>507</v>
      </c>
      <c r="F409" s="114" t="s">
        <v>561</v>
      </c>
      <c r="G409" s="341">
        <v>151.9</v>
      </c>
      <c r="H409" s="342">
        <v>87.71</v>
      </c>
      <c r="I409" s="342">
        <v>72.52</v>
      </c>
    </row>
    <row r="410" spans="1:9" ht="15" customHeight="1">
      <c r="A410" s="147" t="s">
        <v>486</v>
      </c>
      <c r="B410" s="148" t="s">
        <v>479</v>
      </c>
      <c r="C410" s="148" t="s">
        <v>233</v>
      </c>
      <c r="D410" s="148" t="s">
        <v>229</v>
      </c>
      <c r="E410" s="266"/>
      <c r="F410" s="148"/>
      <c r="G410" s="331">
        <f>G411+G413+G415+G417</f>
        <v>64.79</v>
      </c>
      <c r="H410" s="331">
        <f>H411+H413+H415+H417</f>
        <v>12</v>
      </c>
      <c r="I410" s="331">
        <f>I411+I413+I415+I417</f>
        <v>6</v>
      </c>
    </row>
    <row r="411" spans="1:9" ht="42.75">
      <c r="A411" s="147" t="s">
        <v>577</v>
      </c>
      <c r="B411" s="148" t="s">
        <v>479</v>
      </c>
      <c r="C411" s="148" t="s">
        <v>233</v>
      </c>
      <c r="D411" s="148" t="s">
        <v>229</v>
      </c>
      <c r="E411" s="266" t="s">
        <v>581</v>
      </c>
      <c r="F411" s="148"/>
      <c r="G411" s="343">
        <f>G412</f>
        <v>64.79</v>
      </c>
      <c r="H411" s="343">
        <f>H412</f>
        <v>12</v>
      </c>
      <c r="I411" s="343">
        <f>I412</f>
        <v>6</v>
      </c>
    </row>
    <row r="412" spans="1:9" ht="30">
      <c r="A412" s="102" t="s">
        <v>275</v>
      </c>
      <c r="B412" s="114" t="s">
        <v>479</v>
      </c>
      <c r="C412" s="114" t="s">
        <v>233</v>
      </c>
      <c r="D412" s="114" t="s">
        <v>229</v>
      </c>
      <c r="E412" s="115" t="s">
        <v>581</v>
      </c>
      <c r="F412" s="114" t="s">
        <v>561</v>
      </c>
      <c r="G412" s="428">
        <v>64.79</v>
      </c>
      <c r="H412" s="336">
        <v>12</v>
      </c>
      <c r="I412" s="336">
        <v>6</v>
      </c>
    </row>
    <row r="413" spans="1:9" ht="60">
      <c r="A413" s="91" t="s">
        <v>579</v>
      </c>
      <c r="B413" s="114" t="s">
        <v>479</v>
      </c>
      <c r="C413" s="114" t="s">
        <v>233</v>
      </c>
      <c r="D413" s="114" t="s">
        <v>229</v>
      </c>
      <c r="E413" s="115" t="s">
        <v>582</v>
      </c>
      <c r="F413" s="114"/>
      <c r="G413" s="343">
        <f>G414</f>
        <v>0</v>
      </c>
      <c r="H413" s="343">
        <f>H414</f>
        <v>0</v>
      </c>
      <c r="I413" s="343">
        <f>I414</f>
        <v>0</v>
      </c>
    </row>
    <row r="414" spans="1:9" ht="15" customHeight="1">
      <c r="A414" s="91" t="s">
        <v>526</v>
      </c>
      <c r="B414" s="114" t="s">
        <v>479</v>
      </c>
      <c r="C414" s="114" t="s">
        <v>233</v>
      </c>
      <c r="D414" s="114" t="s">
        <v>229</v>
      </c>
      <c r="E414" s="115" t="s">
        <v>582</v>
      </c>
      <c r="F414" s="114" t="s">
        <v>527</v>
      </c>
      <c r="G414" s="335"/>
      <c r="H414" s="336"/>
      <c r="I414" s="336"/>
    </row>
    <row r="415" spans="1:9" ht="57">
      <c r="A415" s="147" t="s">
        <v>630</v>
      </c>
      <c r="B415" s="148" t="s">
        <v>479</v>
      </c>
      <c r="C415" s="148" t="s">
        <v>233</v>
      </c>
      <c r="D415" s="148" t="s">
        <v>229</v>
      </c>
      <c r="E415" s="266" t="s">
        <v>631</v>
      </c>
      <c r="F415" s="148"/>
      <c r="G415" s="343">
        <f>G416</f>
        <v>0</v>
      </c>
      <c r="H415" s="343">
        <f>H416</f>
        <v>0</v>
      </c>
      <c r="I415" s="343">
        <f>I416</f>
        <v>0</v>
      </c>
    </row>
    <row r="416" spans="1:9" ht="30">
      <c r="A416" s="102" t="s">
        <v>275</v>
      </c>
      <c r="B416" s="114" t="s">
        <v>479</v>
      </c>
      <c r="C416" s="114" t="s">
        <v>233</v>
      </c>
      <c r="D416" s="114" t="s">
        <v>229</v>
      </c>
      <c r="E416" s="115" t="s">
        <v>631</v>
      </c>
      <c r="F416" s="114" t="s">
        <v>561</v>
      </c>
      <c r="G416" s="335"/>
      <c r="H416" s="336"/>
      <c r="I416" s="336"/>
    </row>
    <row r="417" spans="1:9" ht="42.75" customHeight="1">
      <c r="A417" s="147" t="s">
        <v>86</v>
      </c>
      <c r="B417" s="148" t="s">
        <v>479</v>
      </c>
      <c r="C417" s="148" t="s">
        <v>233</v>
      </c>
      <c r="D417" s="148" t="s">
        <v>229</v>
      </c>
      <c r="E417" s="148" t="s">
        <v>428</v>
      </c>
      <c r="F417" s="148"/>
      <c r="G417" s="343">
        <f>G418</f>
        <v>0</v>
      </c>
      <c r="H417" s="343">
        <f>H418</f>
        <v>0</v>
      </c>
      <c r="I417" s="343">
        <f>I418</f>
        <v>0</v>
      </c>
    </row>
    <row r="418" spans="1:9" ht="42.75" customHeight="1">
      <c r="A418" s="91" t="s">
        <v>275</v>
      </c>
      <c r="B418" s="114" t="s">
        <v>479</v>
      </c>
      <c r="C418" s="114" t="s">
        <v>233</v>
      </c>
      <c r="D418" s="114" t="s">
        <v>229</v>
      </c>
      <c r="E418" s="114" t="s">
        <v>428</v>
      </c>
      <c r="F418" s="114" t="s">
        <v>561</v>
      </c>
      <c r="G418" s="344"/>
      <c r="H418" s="336"/>
      <c r="I418" s="336"/>
    </row>
    <row r="419" spans="1:9" s="38" customFormat="1" ht="38.25" customHeight="1">
      <c r="A419" s="291" t="s">
        <v>474</v>
      </c>
      <c r="B419" s="339" t="s">
        <v>479</v>
      </c>
      <c r="C419" s="339" t="s">
        <v>426</v>
      </c>
      <c r="D419" s="339"/>
      <c r="E419" s="339"/>
      <c r="F419" s="339"/>
      <c r="G419" s="345">
        <f>G420</f>
        <v>113.972</v>
      </c>
      <c r="H419" s="345">
        <f aca="true" t="shared" si="19" ref="H419:I421">H420</f>
        <v>118.867</v>
      </c>
      <c r="I419" s="345">
        <f t="shared" si="19"/>
        <v>119.215</v>
      </c>
    </row>
    <row r="420" spans="1:9" ht="15" customHeight="1">
      <c r="A420" s="147" t="s">
        <v>220</v>
      </c>
      <c r="B420" s="148" t="s">
        <v>479</v>
      </c>
      <c r="C420" s="148" t="s">
        <v>426</v>
      </c>
      <c r="D420" s="148" t="s">
        <v>231</v>
      </c>
      <c r="E420" s="148"/>
      <c r="F420" s="148"/>
      <c r="G420" s="331">
        <f>G421</f>
        <v>113.972</v>
      </c>
      <c r="H420" s="331">
        <f t="shared" si="19"/>
        <v>118.867</v>
      </c>
      <c r="I420" s="331">
        <f t="shared" si="19"/>
        <v>119.215</v>
      </c>
    </row>
    <row r="421" spans="1:9" ht="99.75">
      <c r="A421" s="147" t="s">
        <v>583</v>
      </c>
      <c r="B421" s="148" t="s">
        <v>479</v>
      </c>
      <c r="C421" s="148" t="s">
        <v>426</v>
      </c>
      <c r="D421" s="148" t="s">
        <v>231</v>
      </c>
      <c r="E421" s="148" t="s">
        <v>603</v>
      </c>
      <c r="F421" s="148"/>
      <c r="G421" s="331">
        <f>G422</f>
        <v>113.972</v>
      </c>
      <c r="H421" s="331">
        <f t="shared" si="19"/>
        <v>118.867</v>
      </c>
      <c r="I421" s="331">
        <f t="shared" si="19"/>
        <v>119.215</v>
      </c>
    </row>
    <row r="422" spans="1:10" ht="15" customHeight="1">
      <c r="A422" s="91" t="s">
        <v>134</v>
      </c>
      <c r="B422" s="114" t="s">
        <v>479</v>
      </c>
      <c r="C422" s="114" t="s">
        <v>426</v>
      </c>
      <c r="D422" s="114" t="s">
        <v>231</v>
      </c>
      <c r="E422" s="114" t="s">
        <v>603</v>
      </c>
      <c r="F422" s="114" t="s">
        <v>433</v>
      </c>
      <c r="G422" s="332">
        <v>113.972</v>
      </c>
      <c r="H422" s="336">
        <v>118.867</v>
      </c>
      <c r="I422" s="336">
        <v>119.215</v>
      </c>
      <c r="J422" s="429">
        <f>G422+G449+G518+G572+G597+G626+G676+G705+G807</f>
        <v>819.7149999999999</v>
      </c>
    </row>
    <row r="423" spans="1:9" s="35" customFormat="1" ht="30" customHeight="1">
      <c r="A423" s="476" t="s">
        <v>22</v>
      </c>
      <c r="B423" s="477">
        <v>300</v>
      </c>
      <c r="C423" s="477"/>
      <c r="D423" s="477"/>
      <c r="E423" s="477"/>
      <c r="F423" s="477"/>
      <c r="G423" s="478">
        <f>G424+G446</f>
        <v>9952.662999999999</v>
      </c>
      <c r="H423" s="478">
        <f>H424+H446</f>
        <v>9844.255</v>
      </c>
      <c r="I423" s="478">
        <f>I424+I446</f>
        <v>10388.95</v>
      </c>
    </row>
    <row r="424" spans="1:9" s="38" customFormat="1" ht="33.75" customHeight="1">
      <c r="A424" s="291" t="s">
        <v>473</v>
      </c>
      <c r="B424" s="292" t="s">
        <v>479</v>
      </c>
      <c r="C424" s="292" t="s">
        <v>233</v>
      </c>
      <c r="D424" s="292"/>
      <c r="E424" s="292"/>
      <c r="F424" s="292"/>
      <c r="G424" s="330">
        <f>G425+G434+G439</f>
        <v>9875.703</v>
      </c>
      <c r="H424" s="330">
        <f>H425+H434+H439</f>
        <v>9763.989</v>
      </c>
      <c r="I424" s="330">
        <f>I425+I434+I439</f>
        <v>10308.449</v>
      </c>
    </row>
    <row r="425" spans="1:9" ht="15" customHeight="1">
      <c r="A425" s="147" t="s">
        <v>476</v>
      </c>
      <c r="B425" s="148" t="s">
        <v>479</v>
      </c>
      <c r="C425" s="148" t="s">
        <v>233</v>
      </c>
      <c r="D425" s="148" t="s">
        <v>225</v>
      </c>
      <c r="E425" s="148"/>
      <c r="F425" s="148"/>
      <c r="G425" s="331">
        <f>G426+G428+G430+G432</f>
        <v>9662.463</v>
      </c>
      <c r="H425" s="331">
        <f>H426+H428+H430+H432</f>
        <v>9680.939</v>
      </c>
      <c r="I425" s="331">
        <f>I426+I428+I430+I432</f>
        <v>10229.929</v>
      </c>
    </row>
    <row r="426" spans="1:9" ht="36.75" customHeight="1">
      <c r="A426" s="147" t="s">
        <v>525</v>
      </c>
      <c r="B426" s="148" t="s">
        <v>479</v>
      </c>
      <c r="C426" s="148" t="s">
        <v>233</v>
      </c>
      <c r="D426" s="148" t="s">
        <v>225</v>
      </c>
      <c r="E426" s="148" t="s">
        <v>570</v>
      </c>
      <c r="F426" s="148"/>
      <c r="G426" s="331">
        <f>G427</f>
        <v>1910.545</v>
      </c>
      <c r="H426" s="331">
        <f>H427</f>
        <v>1973</v>
      </c>
      <c r="I426" s="331">
        <f>I427</f>
        <v>2517.99</v>
      </c>
    </row>
    <row r="427" spans="1:9" ht="30" customHeight="1">
      <c r="A427" s="91" t="s">
        <v>275</v>
      </c>
      <c r="B427" s="114" t="s">
        <v>479</v>
      </c>
      <c r="C427" s="114" t="s">
        <v>233</v>
      </c>
      <c r="D427" s="114" t="s">
        <v>225</v>
      </c>
      <c r="E427" s="114" t="s">
        <v>570</v>
      </c>
      <c r="F427" s="114" t="s">
        <v>561</v>
      </c>
      <c r="G427" s="346">
        <v>1910.545</v>
      </c>
      <c r="H427" s="347">
        <f>1493+480</f>
        <v>1973</v>
      </c>
      <c r="I427" s="347">
        <f>1493+1024.99</f>
        <v>2517.99</v>
      </c>
    </row>
    <row r="428" spans="1:9" ht="125.25" customHeight="1">
      <c r="A428" s="147" t="s">
        <v>571</v>
      </c>
      <c r="B428" s="293" t="s">
        <v>479</v>
      </c>
      <c r="C428" s="293" t="s">
        <v>233</v>
      </c>
      <c r="D428" s="293" t="s">
        <v>225</v>
      </c>
      <c r="E428" s="293" t="s">
        <v>572</v>
      </c>
      <c r="F428" s="293"/>
      <c r="G428" s="331">
        <f>G429</f>
        <v>7545</v>
      </c>
      <c r="H428" s="331">
        <v>7550</v>
      </c>
      <c r="I428" s="331">
        <v>7554</v>
      </c>
    </row>
    <row r="429" spans="1:9" ht="30">
      <c r="A429" s="102" t="s">
        <v>275</v>
      </c>
      <c r="B429" s="114" t="s">
        <v>479</v>
      </c>
      <c r="C429" s="114" t="s">
        <v>233</v>
      </c>
      <c r="D429" s="114" t="s">
        <v>225</v>
      </c>
      <c r="E429" s="114" t="s">
        <v>572</v>
      </c>
      <c r="F429" s="114" t="s">
        <v>561</v>
      </c>
      <c r="G429" s="346">
        <v>7545</v>
      </c>
      <c r="H429" s="346">
        <v>7550</v>
      </c>
      <c r="I429" s="346">
        <v>7554</v>
      </c>
    </row>
    <row r="430" spans="1:9" ht="28.5">
      <c r="A430" s="147" t="s">
        <v>573</v>
      </c>
      <c r="B430" s="148" t="s">
        <v>479</v>
      </c>
      <c r="C430" s="148" t="s">
        <v>233</v>
      </c>
      <c r="D430" s="148" t="s">
        <v>225</v>
      </c>
      <c r="E430" s="148" t="s">
        <v>574</v>
      </c>
      <c r="F430" s="148"/>
      <c r="G430" s="331">
        <f>G431</f>
        <v>140.338</v>
      </c>
      <c r="H430" s="331">
        <f>H431</f>
        <v>140.338</v>
      </c>
      <c r="I430" s="331">
        <f>I431</f>
        <v>140.338</v>
      </c>
    </row>
    <row r="431" spans="1:9" ht="30">
      <c r="A431" s="102" t="s">
        <v>275</v>
      </c>
      <c r="B431" s="114" t="s">
        <v>479</v>
      </c>
      <c r="C431" s="114" t="s">
        <v>233</v>
      </c>
      <c r="D431" s="114" t="s">
        <v>225</v>
      </c>
      <c r="E431" s="114" t="s">
        <v>574</v>
      </c>
      <c r="F431" s="114" t="s">
        <v>561</v>
      </c>
      <c r="G431" s="335">
        <v>140.338</v>
      </c>
      <c r="H431" s="336">
        <v>140.338</v>
      </c>
      <c r="I431" s="336">
        <v>140.338</v>
      </c>
    </row>
    <row r="432" spans="1:9" s="107" customFormat="1" ht="42.75">
      <c r="A432" s="147" t="s">
        <v>604</v>
      </c>
      <c r="B432" s="293" t="s">
        <v>479</v>
      </c>
      <c r="C432" s="293" t="s">
        <v>233</v>
      </c>
      <c r="D432" s="293" t="s">
        <v>225</v>
      </c>
      <c r="E432" s="294" t="s">
        <v>605</v>
      </c>
      <c r="F432" s="293"/>
      <c r="G432" s="343">
        <f>G433</f>
        <v>66.58</v>
      </c>
      <c r="H432" s="343">
        <f>H433</f>
        <v>17.601</v>
      </c>
      <c r="I432" s="343">
        <f>I433</f>
        <v>17.601</v>
      </c>
    </row>
    <row r="433" spans="1:9" s="107" customFormat="1" ht="15" customHeight="1">
      <c r="A433" s="91" t="s">
        <v>628</v>
      </c>
      <c r="B433" s="116" t="s">
        <v>479</v>
      </c>
      <c r="C433" s="116" t="s">
        <v>233</v>
      </c>
      <c r="D433" s="116" t="s">
        <v>225</v>
      </c>
      <c r="E433" s="117" t="s">
        <v>605</v>
      </c>
      <c r="F433" s="116" t="s">
        <v>113</v>
      </c>
      <c r="G433" s="348">
        <v>66.58</v>
      </c>
      <c r="H433" s="338">
        <v>17.601</v>
      </c>
      <c r="I433" s="338">
        <v>17.601</v>
      </c>
    </row>
    <row r="434" spans="1:9" s="38" customFormat="1" ht="28.5" customHeight="1">
      <c r="A434" s="291" t="s">
        <v>575</v>
      </c>
      <c r="B434" s="292" t="s">
        <v>479</v>
      </c>
      <c r="C434" s="292" t="s">
        <v>233</v>
      </c>
      <c r="D434" s="292" t="s">
        <v>233</v>
      </c>
      <c r="E434" s="292"/>
      <c r="F434" s="292"/>
      <c r="G434" s="349">
        <f>G435+G437</f>
        <v>148.47</v>
      </c>
      <c r="H434" s="349">
        <f>H435+H437</f>
        <v>71.05</v>
      </c>
      <c r="I434" s="349">
        <f>I435+I437</f>
        <v>72.52</v>
      </c>
    </row>
    <row r="435" spans="1:9" ht="42.75">
      <c r="A435" s="147" t="s">
        <v>578</v>
      </c>
      <c r="B435" s="148" t="s">
        <v>479</v>
      </c>
      <c r="C435" s="148" t="s">
        <v>233</v>
      </c>
      <c r="D435" s="148" t="s">
        <v>233</v>
      </c>
      <c r="E435" s="266" t="s">
        <v>580</v>
      </c>
      <c r="F435" s="148"/>
      <c r="G435" s="343">
        <f>G436</f>
        <v>0</v>
      </c>
      <c r="H435" s="343">
        <f>H436</f>
        <v>0</v>
      </c>
      <c r="I435" s="343">
        <f>I436</f>
        <v>0</v>
      </c>
    </row>
    <row r="436" spans="1:9" ht="30">
      <c r="A436" s="102" t="s">
        <v>275</v>
      </c>
      <c r="B436" s="114" t="s">
        <v>479</v>
      </c>
      <c r="C436" s="114" t="s">
        <v>233</v>
      </c>
      <c r="D436" s="114" t="s">
        <v>233</v>
      </c>
      <c r="E436" s="115" t="s">
        <v>580</v>
      </c>
      <c r="F436" s="114" t="s">
        <v>561</v>
      </c>
      <c r="G436" s="335"/>
      <c r="H436" s="336"/>
      <c r="I436" s="336"/>
    </row>
    <row r="437" spans="1:9" ht="42.75">
      <c r="A437" s="147" t="s">
        <v>506</v>
      </c>
      <c r="B437" s="148" t="s">
        <v>479</v>
      </c>
      <c r="C437" s="148" t="s">
        <v>233</v>
      </c>
      <c r="D437" s="148" t="s">
        <v>233</v>
      </c>
      <c r="E437" s="266" t="s">
        <v>507</v>
      </c>
      <c r="F437" s="148"/>
      <c r="G437" s="343">
        <f>G438</f>
        <v>148.47</v>
      </c>
      <c r="H437" s="343">
        <f>H438</f>
        <v>71.05</v>
      </c>
      <c r="I437" s="343">
        <f>I438</f>
        <v>72.52</v>
      </c>
    </row>
    <row r="438" spans="1:9" ht="30">
      <c r="A438" s="102" t="s">
        <v>275</v>
      </c>
      <c r="B438" s="114" t="s">
        <v>479</v>
      </c>
      <c r="C438" s="114" t="s">
        <v>233</v>
      </c>
      <c r="D438" s="114" t="s">
        <v>233</v>
      </c>
      <c r="E438" s="115" t="s">
        <v>507</v>
      </c>
      <c r="F438" s="114" t="s">
        <v>561</v>
      </c>
      <c r="G438" s="335">
        <v>148.47</v>
      </c>
      <c r="H438" s="336">
        <v>71.05</v>
      </c>
      <c r="I438" s="336">
        <v>72.52</v>
      </c>
    </row>
    <row r="439" spans="1:9" ht="15" customHeight="1">
      <c r="A439" s="147" t="s">
        <v>576</v>
      </c>
      <c r="B439" s="148" t="s">
        <v>479</v>
      </c>
      <c r="C439" s="148" t="s">
        <v>233</v>
      </c>
      <c r="D439" s="148" t="s">
        <v>229</v>
      </c>
      <c r="E439" s="266"/>
      <c r="F439" s="148"/>
      <c r="G439" s="343">
        <f>G440+G442+G444</f>
        <v>64.77</v>
      </c>
      <c r="H439" s="343">
        <f>H440+H442+H444</f>
        <v>12</v>
      </c>
      <c r="I439" s="343">
        <f>I440+I442+I444</f>
        <v>6</v>
      </c>
    </row>
    <row r="440" spans="1:9" ht="42.75">
      <c r="A440" s="147" t="s">
        <v>577</v>
      </c>
      <c r="B440" s="148" t="s">
        <v>479</v>
      </c>
      <c r="C440" s="148" t="s">
        <v>233</v>
      </c>
      <c r="D440" s="148" t="s">
        <v>229</v>
      </c>
      <c r="E440" s="266" t="s">
        <v>581</v>
      </c>
      <c r="F440" s="148"/>
      <c r="G440" s="343">
        <f>G441</f>
        <v>64.77</v>
      </c>
      <c r="H440" s="343">
        <f>H441</f>
        <v>12</v>
      </c>
      <c r="I440" s="343">
        <f>I441</f>
        <v>6</v>
      </c>
    </row>
    <row r="441" spans="1:9" ht="30">
      <c r="A441" s="102" t="s">
        <v>275</v>
      </c>
      <c r="B441" s="114" t="s">
        <v>479</v>
      </c>
      <c r="C441" s="114" t="s">
        <v>233</v>
      </c>
      <c r="D441" s="114" t="s">
        <v>229</v>
      </c>
      <c r="E441" s="115" t="s">
        <v>581</v>
      </c>
      <c r="F441" s="114" t="s">
        <v>561</v>
      </c>
      <c r="G441" s="335">
        <v>64.77</v>
      </c>
      <c r="H441" s="336">
        <v>12</v>
      </c>
      <c r="I441" s="336">
        <v>6</v>
      </c>
    </row>
    <row r="442" spans="1:9" ht="57">
      <c r="A442" s="147" t="s">
        <v>579</v>
      </c>
      <c r="B442" s="148" t="s">
        <v>479</v>
      </c>
      <c r="C442" s="148" t="s">
        <v>233</v>
      </c>
      <c r="D442" s="148" t="s">
        <v>229</v>
      </c>
      <c r="E442" s="266" t="s">
        <v>582</v>
      </c>
      <c r="F442" s="148"/>
      <c r="G442" s="343">
        <f>G443</f>
        <v>0</v>
      </c>
      <c r="H442" s="343">
        <f>H443</f>
        <v>0</v>
      </c>
      <c r="I442" s="343">
        <f>I443</f>
        <v>0</v>
      </c>
    </row>
    <row r="443" spans="1:9" ht="15" customHeight="1">
      <c r="A443" s="91" t="s">
        <v>526</v>
      </c>
      <c r="B443" s="114" t="s">
        <v>479</v>
      </c>
      <c r="C443" s="114" t="s">
        <v>233</v>
      </c>
      <c r="D443" s="114" t="s">
        <v>229</v>
      </c>
      <c r="E443" s="115" t="s">
        <v>582</v>
      </c>
      <c r="F443" s="114" t="s">
        <v>527</v>
      </c>
      <c r="G443" s="335"/>
      <c r="H443" s="336"/>
      <c r="I443" s="336"/>
    </row>
    <row r="444" spans="1:9" ht="57">
      <c r="A444" s="147" t="s">
        <v>630</v>
      </c>
      <c r="B444" s="293" t="s">
        <v>479</v>
      </c>
      <c r="C444" s="293" t="s">
        <v>233</v>
      </c>
      <c r="D444" s="293" t="s">
        <v>229</v>
      </c>
      <c r="E444" s="294" t="s">
        <v>631</v>
      </c>
      <c r="F444" s="293"/>
      <c r="G444" s="343">
        <f>G445</f>
        <v>0</v>
      </c>
      <c r="H444" s="343">
        <f>H445</f>
        <v>0</v>
      </c>
      <c r="I444" s="343">
        <f>I445</f>
        <v>0</v>
      </c>
    </row>
    <row r="445" spans="1:9" ht="30">
      <c r="A445" s="102" t="s">
        <v>275</v>
      </c>
      <c r="B445" s="114" t="s">
        <v>479</v>
      </c>
      <c r="C445" s="114" t="s">
        <v>233</v>
      </c>
      <c r="D445" s="114" t="s">
        <v>229</v>
      </c>
      <c r="E445" s="115" t="s">
        <v>631</v>
      </c>
      <c r="F445" s="114" t="s">
        <v>561</v>
      </c>
      <c r="G445" s="335"/>
      <c r="H445" s="336"/>
      <c r="I445" s="336"/>
    </row>
    <row r="446" spans="1:9" s="38" customFormat="1" ht="38.25" customHeight="1">
      <c r="A446" s="291" t="s">
        <v>474</v>
      </c>
      <c r="B446" s="292" t="s">
        <v>479</v>
      </c>
      <c r="C446" s="292" t="s">
        <v>426</v>
      </c>
      <c r="D446" s="292"/>
      <c r="E446" s="292"/>
      <c r="F446" s="292"/>
      <c r="G446" s="349">
        <f>G447</f>
        <v>76.96</v>
      </c>
      <c r="H446" s="349">
        <f aca="true" t="shared" si="20" ref="H446:I448">H447</f>
        <v>80.266</v>
      </c>
      <c r="I446" s="349">
        <f t="shared" si="20"/>
        <v>80.501</v>
      </c>
    </row>
    <row r="447" spans="1:9" ht="15" customHeight="1">
      <c r="A447" s="147" t="s">
        <v>220</v>
      </c>
      <c r="B447" s="148" t="s">
        <v>479</v>
      </c>
      <c r="C447" s="148" t="s">
        <v>426</v>
      </c>
      <c r="D447" s="148" t="s">
        <v>231</v>
      </c>
      <c r="E447" s="148"/>
      <c r="F447" s="148"/>
      <c r="G447" s="343">
        <f>G448</f>
        <v>76.96</v>
      </c>
      <c r="H447" s="343">
        <f t="shared" si="20"/>
        <v>80.266</v>
      </c>
      <c r="I447" s="343">
        <f t="shared" si="20"/>
        <v>80.501</v>
      </c>
    </row>
    <row r="448" spans="1:9" ht="99.75">
      <c r="A448" s="147" t="s">
        <v>583</v>
      </c>
      <c r="B448" s="148" t="s">
        <v>479</v>
      </c>
      <c r="C448" s="148" t="s">
        <v>426</v>
      </c>
      <c r="D448" s="148" t="s">
        <v>231</v>
      </c>
      <c r="E448" s="148" t="s">
        <v>603</v>
      </c>
      <c r="F448" s="148"/>
      <c r="G448" s="343">
        <f>G449</f>
        <v>76.96</v>
      </c>
      <c r="H448" s="343">
        <f t="shared" si="20"/>
        <v>80.266</v>
      </c>
      <c r="I448" s="343">
        <f t="shared" si="20"/>
        <v>80.501</v>
      </c>
    </row>
    <row r="449" spans="1:10" ht="15" customHeight="1">
      <c r="A449" s="91" t="s">
        <v>134</v>
      </c>
      <c r="B449" s="114" t="s">
        <v>479</v>
      </c>
      <c r="C449" s="114" t="s">
        <v>426</v>
      </c>
      <c r="D449" s="114" t="s">
        <v>231</v>
      </c>
      <c r="E449" s="114" t="s">
        <v>603</v>
      </c>
      <c r="F449" s="114" t="s">
        <v>433</v>
      </c>
      <c r="G449" s="335">
        <v>76.96</v>
      </c>
      <c r="H449" s="336">
        <v>80.266</v>
      </c>
      <c r="I449" s="336">
        <v>80.501</v>
      </c>
      <c r="J449" s="429">
        <f>J422+G138</f>
        <v>5464.205</v>
      </c>
    </row>
    <row r="450" spans="1:9" s="35" customFormat="1" ht="30" customHeight="1">
      <c r="A450" s="476" t="s">
        <v>23</v>
      </c>
      <c r="B450" s="477">
        <v>300</v>
      </c>
      <c r="C450" s="477"/>
      <c r="D450" s="477"/>
      <c r="E450" s="477"/>
      <c r="F450" s="477"/>
      <c r="G450" s="478">
        <f>G451</f>
        <v>7784.9039999999995</v>
      </c>
      <c r="H450" s="478">
        <f>H451</f>
        <v>8162.797</v>
      </c>
      <c r="I450" s="478">
        <f>I451</f>
        <v>8705.687</v>
      </c>
    </row>
    <row r="451" spans="1:9" s="38" customFormat="1" ht="15.75">
      <c r="A451" s="291" t="s">
        <v>473</v>
      </c>
      <c r="B451" s="292" t="s">
        <v>479</v>
      </c>
      <c r="C451" s="292" t="s">
        <v>233</v>
      </c>
      <c r="D451" s="292"/>
      <c r="E451" s="292"/>
      <c r="F451" s="292"/>
      <c r="G451" s="330">
        <f>G452+G459+G462</f>
        <v>7784.9039999999995</v>
      </c>
      <c r="H451" s="330">
        <f>H452+H459+H462</f>
        <v>8162.797</v>
      </c>
      <c r="I451" s="330">
        <f>I452+I459+I462</f>
        <v>8705.687</v>
      </c>
    </row>
    <row r="452" spans="1:9" ht="15" customHeight="1">
      <c r="A452" s="147" t="s">
        <v>476</v>
      </c>
      <c r="B452" s="148" t="s">
        <v>479</v>
      </c>
      <c r="C452" s="148" t="s">
        <v>233</v>
      </c>
      <c r="D452" s="148" t="s">
        <v>225</v>
      </c>
      <c r="E452" s="148"/>
      <c r="F452" s="148"/>
      <c r="G452" s="331">
        <f>G453+G455+G457</f>
        <v>7720.1939999999995</v>
      </c>
      <c r="H452" s="331">
        <f>H453+H455+H457</f>
        <v>8150.797</v>
      </c>
      <c r="I452" s="331">
        <f>I453+I455+I457</f>
        <v>8699.687</v>
      </c>
    </row>
    <row r="453" spans="1:9" ht="36.75" customHeight="1">
      <c r="A453" s="147" t="s">
        <v>525</v>
      </c>
      <c r="B453" s="148" t="s">
        <v>479</v>
      </c>
      <c r="C453" s="148" t="s">
        <v>233</v>
      </c>
      <c r="D453" s="148" t="s">
        <v>225</v>
      </c>
      <c r="E453" s="148" t="s">
        <v>570</v>
      </c>
      <c r="F453" s="148"/>
      <c r="G453" s="331">
        <f>G454</f>
        <v>635.297</v>
      </c>
      <c r="H453" s="331">
        <f>H454</f>
        <v>1060</v>
      </c>
      <c r="I453" s="331">
        <f>I454</f>
        <v>1604.99</v>
      </c>
    </row>
    <row r="454" spans="1:9" ht="30">
      <c r="A454" s="91" t="s">
        <v>275</v>
      </c>
      <c r="B454" s="114" t="s">
        <v>479</v>
      </c>
      <c r="C454" s="114" t="s">
        <v>233</v>
      </c>
      <c r="D454" s="114" t="s">
        <v>225</v>
      </c>
      <c r="E454" s="114" t="s">
        <v>570</v>
      </c>
      <c r="F454" s="114" t="s">
        <v>561</v>
      </c>
      <c r="G454" s="341">
        <v>635.297</v>
      </c>
      <c r="H454" s="342">
        <f>580+480</f>
        <v>1060</v>
      </c>
      <c r="I454" s="342">
        <f>580+1024.99</f>
        <v>1604.99</v>
      </c>
    </row>
    <row r="455" spans="1:9" ht="125.25" customHeight="1">
      <c r="A455" s="147" t="s">
        <v>571</v>
      </c>
      <c r="B455" s="293" t="s">
        <v>479</v>
      </c>
      <c r="C455" s="293" t="s">
        <v>233</v>
      </c>
      <c r="D455" s="293" t="s">
        <v>225</v>
      </c>
      <c r="E455" s="293" t="s">
        <v>572</v>
      </c>
      <c r="F455" s="293"/>
      <c r="G455" s="331">
        <f>G456</f>
        <v>6930.8</v>
      </c>
      <c r="H455" s="331">
        <f>H456</f>
        <v>6936.7</v>
      </c>
      <c r="I455" s="331">
        <f>I456</f>
        <v>6940.6</v>
      </c>
    </row>
    <row r="456" spans="1:9" ht="30">
      <c r="A456" s="102" t="s">
        <v>275</v>
      </c>
      <c r="B456" s="114" t="s">
        <v>479</v>
      </c>
      <c r="C456" s="114" t="s">
        <v>233</v>
      </c>
      <c r="D456" s="114" t="s">
        <v>225</v>
      </c>
      <c r="E456" s="114" t="s">
        <v>572</v>
      </c>
      <c r="F456" s="114" t="s">
        <v>561</v>
      </c>
      <c r="G456" s="341">
        <v>6930.8</v>
      </c>
      <c r="H456" s="342">
        <v>6936.7</v>
      </c>
      <c r="I456" s="342">
        <v>6940.6</v>
      </c>
    </row>
    <row r="457" spans="1:9" ht="28.5">
      <c r="A457" s="147" t="s">
        <v>573</v>
      </c>
      <c r="B457" s="148" t="s">
        <v>479</v>
      </c>
      <c r="C457" s="148" t="s">
        <v>233</v>
      </c>
      <c r="D457" s="148" t="s">
        <v>225</v>
      </c>
      <c r="E457" s="148" t="s">
        <v>574</v>
      </c>
      <c r="F457" s="148"/>
      <c r="G457" s="331">
        <f>G458</f>
        <v>154.097</v>
      </c>
      <c r="H457" s="331">
        <f>H458</f>
        <v>154.097</v>
      </c>
      <c r="I457" s="331">
        <f>I458</f>
        <v>154.097</v>
      </c>
    </row>
    <row r="458" spans="1:9" ht="30">
      <c r="A458" s="102" t="s">
        <v>275</v>
      </c>
      <c r="B458" s="114" t="s">
        <v>479</v>
      </c>
      <c r="C458" s="114" t="s">
        <v>233</v>
      </c>
      <c r="D458" s="114" t="s">
        <v>225</v>
      </c>
      <c r="E458" s="114" t="s">
        <v>574</v>
      </c>
      <c r="F458" s="114" t="s">
        <v>561</v>
      </c>
      <c r="G458" s="341">
        <v>154.097</v>
      </c>
      <c r="H458" s="342">
        <v>154.097</v>
      </c>
      <c r="I458" s="342">
        <v>154.097</v>
      </c>
    </row>
    <row r="459" spans="1:9" s="38" customFormat="1" ht="17.25" customHeight="1">
      <c r="A459" s="291" t="s">
        <v>575</v>
      </c>
      <c r="B459" s="292" t="s">
        <v>479</v>
      </c>
      <c r="C459" s="292" t="s">
        <v>233</v>
      </c>
      <c r="D459" s="292" t="s">
        <v>233</v>
      </c>
      <c r="E459" s="292"/>
      <c r="F459" s="292"/>
      <c r="G459" s="349">
        <f aca="true" t="shared" si="21" ref="G459:I460">G460</f>
        <v>0</v>
      </c>
      <c r="H459" s="349">
        <f t="shared" si="21"/>
        <v>0</v>
      </c>
      <c r="I459" s="349">
        <f t="shared" si="21"/>
        <v>0</v>
      </c>
    </row>
    <row r="460" spans="1:9" ht="42.75">
      <c r="A460" s="147" t="s">
        <v>578</v>
      </c>
      <c r="B460" s="148" t="s">
        <v>479</v>
      </c>
      <c r="C460" s="148" t="s">
        <v>233</v>
      </c>
      <c r="D460" s="148" t="s">
        <v>233</v>
      </c>
      <c r="E460" s="266" t="s">
        <v>580</v>
      </c>
      <c r="F460" s="148"/>
      <c r="G460" s="343">
        <f t="shared" si="21"/>
        <v>0</v>
      </c>
      <c r="H460" s="343">
        <f t="shared" si="21"/>
        <v>0</v>
      </c>
      <c r="I460" s="343">
        <f t="shared" si="21"/>
        <v>0</v>
      </c>
    </row>
    <row r="461" spans="1:9" ht="30">
      <c r="A461" s="102" t="s">
        <v>275</v>
      </c>
      <c r="B461" s="114" t="s">
        <v>479</v>
      </c>
      <c r="C461" s="114" t="s">
        <v>233</v>
      </c>
      <c r="D461" s="114" t="s">
        <v>233</v>
      </c>
      <c r="E461" s="115" t="s">
        <v>580</v>
      </c>
      <c r="F461" s="114" t="s">
        <v>561</v>
      </c>
      <c r="G461" s="335"/>
      <c r="H461" s="336"/>
      <c r="I461" s="336"/>
    </row>
    <row r="462" spans="1:9" ht="15" customHeight="1">
      <c r="A462" s="147" t="s">
        <v>576</v>
      </c>
      <c r="B462" s="148" t="s">
        <v>479</v>
      </c>
      <c r="C462" s="148" t="s">
        <v>233</v>
      </c>
      <c r="D462" s="148" t="s">
        <v>229</v>
      </c>
      <c r="E462" s="266"/>
      <c r="F462" s="148"/>
      <c r="G462" s="343">
        <f>G465+G467+G463+G469</f>
        <v>64.71</v>
      </c>
      <c r="H462" s="343">
        <f>H465+H467+H463+H469</f>
        <v>12</v>
      </c>
      <c r="I462" s="343">
        <f>I465+I467+I463+I469</f>
        <v>6</v>
      </c>
    </row>
    <row r="463" spans="1:9" s="107" customFormat="1" ht="42.75">
      <c r="A463" s="147" t="s">
        <v>604</v>
      </c>
      <c r="B463" s="293" t="s">
        <v>479</v>
      </c>
      <c r="C463" s="293" t="s">
        <v>233</v>
      </c>
      <c r="D463" s="293" t="s">
        <v>225</v>
      </c>
      <c r="E463" s="294" t="s">
        <v>605</v>
      </c>
      <c r="F463" s="293"/>
      <c r="G463" s="343">
        <f>G464</f>
        <v>0</v>
      </c>
      <c r="H463" s="343">
        <f>H464</f>
        <v>0</v>
      </c>
      <c r="I463" s="343">
        <f>I464</f>
        <v>0</v>
      </c>
    </row>
    <row r="464" spans="1:9" s="107" customFormat="1" ht="15" customHeight="1">
      <c r="A464" s="91" t="s">
        <v>628</v>
      </c>
      <c r="B464" s="116" t="s">
        <v>479</v>
      </c>
      <c r="C464" s="116" t="s">
        <v>233</v>
      </c>
      <c r="D464" s="116" t="s">
        <v>225</v>
      </c>
      <c r="E464" s="117" t="s">
        <v>605</v>
      </c>
      <c r="F464" s="116" t="s">
        <v>629</v>
      </c>
      <c r="G464" s="348"/>
      <c r="H464" s="338"/>
      <c r="I464" s="338"/>
    </row>
    <row r="465" spans="1:9" ht="42.75">
      <c r="A465" s="147" t="s">
        <v>577</v>
      </c>
      <c r="B465" s="293" t="s">
        <v>479</v>
      </c>
      <c r="C465" s="293" t="s">
        <v>233</v>
      </c>
      <c r="D465" s="293" t="s">
        <v>229</v>
      </c>
      <c r="E465" s="294" t="s">
        <v>581</v>
      </c>
      <c r="F465" s="293"/>
      <c r="G465" s="343">
        <f>G466</f>
        <v>64.71</v>
      </c>
      <c r="H465" s="343">
        <f>H466</f>
        <v>12</v>
      </c>
      <c r="I465" s="343">
        <f>I466</f>
        <v>6</v>
      </c>
    </row>
    <row r="466" spans="1:10" ht="30">
      <c r="A466" s="102" t="s">
        <v>275</v>
      </c>
      <c r="B466" s="114" t="s">
        <v>479</v>
      </c>
      <c r="C466" s="114" t="s">
        <v>233</v>
      </c>
      <c r="D466" s="114" t="s">
        <v>229</v>
      </c>
      <c r="E466" s="115" t="s">
        <v>581</v>
      </c>
      <c r="F466" s="114" t="s">
        <v>561</v>
      </c>
      <c r="G466" s="335">
        <v>64.71</v>
      </c>
      <c r="H466" s="336">
        <v>12</v>
      </c>
      <c r="I466" s="336">
        <v>6</v>
      </c>
      <c r="J466" s="134">
        <f>G412+G441+G466+G487+G510+G537+G562+G589+G616+G643+G668+G695+G724+G747+G772+G799+G820+G1174</f>
        <v>1164.7000000000003</v>
      </c>
    </row>
    <row r="467" spans="1:9" ht="57">
      <c r="A467" s="147" t="s">
        <v>579</v>
      </c>
      <c r="B467" s="293" t="s">
        <v>479</v>
      </c>
      <c r="C467" s="293" t="s">
        <v>233</v>
      </c>
      <c r="D467" s="293" t="s">
        <v>229</v>
      </c>
      <c r="E467" s="294" t="s">
        <v>582</v>
      </c>
      <c r="F467" s="293"/>
      <c r="G467" s="343">
        <f>G468</f>
        <v>0</v>
      </c>
      <c r="H467" s="343">
        <f>H468</f>
        <v>0</v>
      </c>
      <c r="I467" s="343">
        <f>I468</f>
        <v>0</v>
      </c>
    </row>
    <row r="468" spans="1:9" ht="15" customHeight="1">
      <c r="A468" s="91" t="s">
        <v>526</v>
      </c>
      <c r="B468" s="114" t="s">
        <v>479</v>
      </c>
      <c r="C468" s="114" t="s">
        <v>233</v>
      </c>
      <c r="D468" s="114" t="s">
        <v>229</v>
      </c>
      <c r="E468" s="115" t="s">
        <v>582</v>
      </c>
      <c r="F468" s="114" t="s">
        <v>527</v>
      </c>
      <c r="G468" s="335"/>
      <c r="H468" s="336"/>
      <c r="I468" s="336"/>
    </row>
    <row r="469" spans="1:9" ht="57">
      <c r="A469" s="147" t="s">
        <v>630</v>
      </c>
      <c r="B469" s="293" t="s">
        <v>479</v>
      </c>
      <c r="C469" s="293" t="s">
        <v>233</v>
      </c>
      <c r="D469" s="293" t="s">
        <v>229</v>
      </c>
      <c r="E469" s="294" t="s">
        <v>631</v>
      </c>
      <c r="F469" s="293"/>
      <c r="G469" s="343">
        <f>G470</f>
        <v>0</v>
      </c>
      <c r="H469" s="343">
        <f>H470</f>
        <v>0</v>
      </c>
      <c r="I469" s="343">
        <f>I470</f>
        <v>0</v>
      </c>
    </row>
    <row r="470" spans="1:9" ht="30">
      <c r="A470" s="102" t="s">
        <v>275</v>
      </c>
      <c r="B470" s="114" t="s">
        <v>479</v>
      </c>
      <c r="C470" s="114" t="s">
        <v>233</v>
      </c>
      <c r="D470" s="114" t="s">
        <v>229</v>
      </c>
      <c r="E470" s="115" t="s">
        <v>631</v>
      </c>
      <c r="F470" s="114" t="s">
        <v>561</v>
      </c>
      <c r="G470" s="335"/>
      <c r="H470" s="336"/>
      <c r="I470" s="336"/>
    </row>
    <row r="471" spans="1:9" s="35" customFormat="1" ht="30" customHeight="1">
      <c r="A471" s="476" t="s">
        <v>24</v>
      </c>
      <c r="B471" s="477">
        <v>300</v>
      </c>
      <c r="C471" s="477"/>
      <c r="D471" s="477"/>
      <c r="E471" s="477"/>
      <c r="F471" s="477"/>
      <c r="G471" s="478">
        <f>G472</f>
        <v>4261.828</v>
      </c>
      <c r="H471" s="478">
        <f>H472</f>
        <v>4549.236000000001</v>
      </c>
      <c r="I471" s="478">
        <f>I472</f>
        <v>4644.336000000001</v>
      </c>
    </row>
    <row r="472" spans="1:9" s="38" customFormat="1" ht="15.75">
      <c r="A472" s="291" t="s">
        <v>473</v>
      </c>
      <c r="B472" s="292" t="s">
        <v>479</v>
      </c>
      <c r="C472" s="292" t="s">
        <v>233</v>
      </c>
      <c r="D472" s="292"/>
      <c r="E472" s="292"/>
      <c r="F472" s="292"/>
      <c r="G472" s="330">
        <f>G473+G482+G485</f>
        <v>4261.828</v>
      </c>
      <c r="H472" s="330">
        <f>H473+H482+H485</f>
        <v>4549.236000000001</v>
      </c>
      <c r="I472" s="330">
        <f>I473+I482+I485</f>
        <v>4644.336000000001</v>
      </c>
    </row>
    <row r="473" spans="1:9" ht="15" customHeight="1">
      <c r="A473" s="147" t="s">
        <v>476</v>
      </c>
      <c r="B473" s="148" t="s">
        <v>479</v>
      </c>
      <c r="C473" s="148" t="s">
        <v>233</v>
      </c>
      <c r="D473" s="148" t="s">
        <v>225</v>
      </c>
      <c r="E473" s="148"/>
      <c r="F473" s="148"/>
      <c r="G473" s="331">
        <f>G474+G476+G478+G480</f>
        <v>4197.128000000001</v>
      </c>
      <c r="H473" s="331">
        <f>H474+H476+H478+H480</f>
        <v>4537.236000000001</v>
      </c>
      <c r="I473" s="331">
        <f>I474+I476+I478+I480</f>
        <v>4638.336000000001</v>
      </c>
    </row>
    <row r="474" spans="1:9" ht="36.75" customHeight="1">
      <c r="A474" s="147" t="s">
        <v>525</v>
      </c>
      <c r="B474" s="148" t="s">
        <v>479</v>
      </c>
      <c r="C474" s="148" t="s">
        <v>233</v>
      </c>
      <c r="D474" s="148" t="s">
        <v>225</v>
      </c>
      <c r="E474" s="148" t="s">
        <v>570</v>
      </c>
      <c r="F474" s="148"/>
      <c r="G474" s="331">
        <f>G475</f>
        <v>225.772</v>
      </c>
      <c r="H474" s="331">
        <f>H475</f>
        <v>600</v>
      </c>
      <c r="I474" s="331">
        <f>I475</f>
        <v>700</v>
      </c>
    </row>
    <row r="475" spans="1:11" ht="30">
      <c r="A475" s="91" t="s">
        <v>275</v>
      </c>
      <c r="B475" s="114" t="s">
        <v>479</v>
      </c>
      <c r="C475" s="114" t="s">
        <v>233</v>
      </c>
      <c r="D475" s="114" t="s">
        <v>225</v>
      </c>
      <c r="E475" s="114" t="s">
        <v>570</v>
      </c>
      <c r="F475" s="114" t="s">
        <v>561</v>
      </c>
      <c r="G475" s="341">
        <v>225.772</v>
      </c>
      <c r="H475" s="342">
        <f>120+480</f>
        <v>600</v>
      </c>
      <c r="I475" s="342">
        <v>700</v>
      </c>
      <c r="J475" s="82">
        <v>700</v>
      </c>
      <c r="K475" s="429">
        <f>I475-J475</f>
        <v>0</v>
      </c>
    </row>
    <row r="476" spans="1:9" ht="125.25" customHeight="1">
      <c r="A476" s="147" t="s">
        <v>571</v>
      </c>
      <c r="B476" s="148" t="s">
        <v>479</v>
      </c>
      <c r="C476" s="148" t="s">
        <v>233</v>
      </c>
      <c r="D476" s="148" t="s">
        <v>225</v>
      </c>
      <c r="E476" s="148" t="s">
        <v>572</v>
      </c>
      <c r="F476" s="148"/>
      <c r="G476" s="331">
        <f>G477</f>
        <v>3828</v>
      </c>
      <c r="H476" s="331">
        <f>H477</f>
        <v>3829.5</v>
      </c>
      <c r="I476" s="331">
        <f>I477</f>
        <v>3830.6</v>
      </c>
    </row>
    <row r="477" spans="1:9" ht="30">
      <c r="A477" s="102" t="s">
        <v>275</v>
      </c>
      <c r="B477" s="114" t="s">
        <v>479</v>
      </c>
      <c r="C477" s="114" t="s">
        <v>233</v>
      </c>
      <c r="D477" s="114" t="s">
        <v>225</v>
      </c>
      <c r="E477" s="114" t="s">
        <v>572</v>
      </c>
      <c r="F477" s="114" t="s">
        <v>561</v>
      </c>
      <c r="G477" s="341">
        <v>3828</v>
      </c>
      <c r="H477" s="342">
        <v>3829.5</v>
      </c>
      <c r="I477" s="342">
        <v>3830.6</v>
      </c>
    </row>
    <row r="478" spans="1:9" ht="28.5">
      <c r="A478" s="147" t="s">
        <v>573</v>
      </c>
      <c r="B478" s="148" t="s">
        <v>479</v>
      </c>
      <c r="C478" s="148" t="s">
        <v>233</v>
      </c>
      <c r="D478" s="148" t="s">
        <v>225</v>
      </c>
      <c r="E478" s="148" t="s">
        <v>574</v>
      </c>
      <c r="F478" s="148"/>
      <c r="G478" s="331">
        <f>G479</f>
        <v>94.935</v>
      </c>
      <c r="H478" s="343">
        <f>H479</f>
        <v>94.935</v>
      </c>
      <c r="I478" s="343">
        <f>I479</f>
        <v>94.935</v>
      </c>
    </row>
    <row r="479" spans="1:9" ht="30">
      <c r="A479" s="102" t="s">
        <v>275</v>
      </c>
      <c r="B479" s="114" t="s">
        <v>479</v>
      </c>
      <c r="C479" s="114" t="s">
        <v>233</v>
      </c>
      <c r="D479" s="114" t="s">
        <v>225</v>
      </c>
      <c r="E479" s="114" t="s">
        <v>574</v>
      </c>
      <c r="F479" s="114" t="s">
        <v>561</v>
      </c>
      <c r="G479" s="341">
        <v>94.935</v>
      </c>
      <c r="H479" s="336">
        <v>94.935</v>
      </c>
      <c r="I479" s="336">
        <v>94.935</v>
      </c>
    </row>
    <row r="480" spans="1:9" s="107" customFormat="1" ht="42.75">
      <c r="A480" s="147" t="s">
        <v>604</v>
      </c>
      <c r="B480" s="293" t="s">
        <v>479</v>
      </c>
      <c r="C480" s="293" t="s">
        <v>233</v>
      </c>
      <c r="D480" s="293" t="s">
        <v>225</v>
      </c>
      <c r="E480" s="294" t="s">
        <v>605</v>
      </c>
      <c r="F480" s="293"/>
      <c r="G480" s="331">
        <f>G481</f>
        <v>48.421</v>
      </c>
      <c r="H480" s="331">
        <f>H481</f>
        <v>12.801</v>
      </c>
      <c r="I480" s="331">
        <f>I481</f>
        <v>12.801</v>
      </c>
    </row>
    <row r="481" spans="1:9" s="107" customFormat="1" ht="15" customHeight="1">
      <c r="A481" s="91" t="s">
        <v>628</v>
      </c>
      <c r="B481" s="116" t="s">
        <v>479</v>
      </c>
      <c r="C481" s="116" t="s">
        <v>233</v>
      </c>
      <c r="D481" s="116" t="s">
        <v>225</v>
      </c>
      <c r="E481" s="117" t="s">
        <v>605</v>
      </c>
      <c r="F481" s="116" t="s">
        <v>113</v>
      </c>
      <c r="G481" s="350">
        <v>48.421</v>
      </c>
      <c r="H481" s="351">
        <v>12.801</v>
      </c>
      <c r="I481" s="351">
        <v>12.801</v>
      </c>
    </row>
    <row r="482" spans="1:9" s="38" customFormat="1" ht="28.5" customHeight="1">
      <c r="A482" s="291" t="s">
        <v>575</v>
      </c>
      <c r="B482" s="292" t="s">
        <v>479</v>
      </c>
      <c r="C482" s="292" t="s">
        <v>233</v>
      </c>
      <c r="D482" s="292" t="s">
        <v>233</v>
      </c>
      <c r="E482" s="292"/>
      <c r="F482" s="292"/>
      <c r="G482" s="349">
        <f aca="true" t="shared" si="22" ref="G482:I483">G483</f>
        <v>0</v>
      </c>
      <c r="H482" s="349">
        <f t="shared" si="22"/>
        <v>0</v>
      </c>
      <c r="I482" s="349">
        <f t="shared" si="22"/>
        <v>0</v>
      </c>
    </row>
    <row r="483" spans="1:9" ht="42.75">
      <c r="A483" s="147" t="s">
        <v>578</v>
      </c>
      <c r="B483" s="148" t="s">
        <v>479</v>
      </c>
      <c r="C483" s="148" t="s">
        <v>233</v>
      </c>
      <c r="D483" s="148" t="s">
        <v>233</v>
      </c>
      <c r="E483" s="266" t="s">
        <v>580</v>
      </c>
      <c r="F483" s="148"/>
      <c r="G483" s="343">
        <f t="shared" si="22"/>
        <v>0</v>
      </c>
      <c r="H483" s="343">
        <f t="shared" si="22"/>
        <v>0</v>
      </c>
      <c r="I483" s="343">
        <f t="shared" si="22"/>
        <v>0</v>
      </c>
    </row>
    <row r="484" spans="1:9" ht="30">
      <c r="A484" s="102" t="s">
        <v>275</v>
      </c>
      <c r="B484" s="114" t="s">
        <v>479</v>
      </c>
      <c r="C484" s="114" t="s">
        <v>233</v>
      </c>
      <c r="D484" s="114" t="s">
        <v>233</v>
      </c>
      <c r="E484" s="115" t="s">
        <v>580</v>
      </c>
      <c r="F484" s="114" t="s">
        <v>561</v>
      </c>
      <c r="G484" s="335"/>
      <c r="H484" s="336"/>
      <c r="I484" s="336"/>
    </row>
    <row r="485" spans="1:9" ht="15" customHeight="1">
      <c r="A485" s="147" t="s">
        <v>576</v>
      </c>
      <c r="B485" s="148" t="s">
        <v>479</v>
      </c>
      <c r="C485" s="148" t="s">
        <v>233</v>
      </c>
      <c r="D485" s="148" t="s">
        <v>229</v>
      </c>
      <c r="E485" s="266"/>
      <c r="F485" s="148"/>
      <c r="G485" s="331">
        <f>G487</f>
        <v>64.7</v>
      </c>
      <c r="H485" s="331">
        <f>H486+H488+H490</f>
        <v>12</v>
      </c>
      <c r="I485" s="331">
        <f>I486+I488+I490</f>
        <v>6</v>
      </c>
    </row>
    <row r="486" spans="1:9" ht="42.75">
      <c r="A486" s="147" t="s">
        <v>577</v>
      </c>
      <c r="B486" s="148" t="s">
        <v>479</v>
      </c>
      <c r="C486" s="148" t="s">
        <v>233</v>
      </c>
      <c r="D486" s="148" t="s">
        <v>229</v>
      </c>
      <c r="E486" s="266" t="s">
        <v>581</v>
      </c>
      <c r="F486" s="148"/>
      <c r="G486" s="343"/>
      <c r="H486" s="343">
        <f>H487</f>
        <v>12</v>
      </c>
      <c r="I486" s="343">
        <f>I487</f>
        <v>6</v>
      </c>
    </row>
    <row r="487" spans="1:10" ht="30">
      <c r="A487" s="102" t="s">
        <v>275</v>
      </c>
      <c r="B487" s="114" t="s">
        <v>479</v>
      </c>
      <c r="C487" s="114" t="s">
        <v>233</v>
      </c>
      <c r="D487" s="114" t="s">
        <v>229</v>
      </c>
      <c r="E487" s="115" t="s">
        <v>581</v>
      </c>
      <c r="F487" s="114" t="s">
        <v>561</v>
      </c>
      <c r="G487" s="335">
        <v>64.7</v>
      </c>
      <c r="H487" s="336">
        <v>12</v>
      </c>
      <c r="I487" s="336">
        <v>6</v>
      </c>
      <c r="J487" s="429">
        <f>G412+G441+G466+G487+G510+G537+G562+G589+G616+G643+G668+G695+G724+G747+G772+G799+G820+G1176</f>
        <v>1164.7000000000003</v>
      </c>
    </row>
    <row r="488" spans="1:9" ht="57">
      <c r="A488" s="147" t="s">
        <v>579</v>
      </c>
      <c r="B488" s="148" t="s">
        <v>479</v>
      </c>
      <c r="C488" s="148" t="s">
        <v>233</v>
      </c>
      <c r="D488" s="148" t="s">
        <v>229</v>
      </c>
      <c r="E488" s="266" t="s">
        <v>582</v>
      </c>
      <c r="F488" s="148"/>
      <c r="G488" s="343">
        <f>G489</f>
        <v>0</v>
      </c>
      <c r="H488" s="343">
        <f>H489</f>
        <v>0</v>
      </c>
      <c r="I488" s="343">
        <f>I489</f>
        <v>0</v>
      </c>
    </row>
    <row r="489" spans="1:9" ht="15" customHeight="1">
      <c r="A489" s="91" t="s">
        <v>526</v>
      </c>
      <c r="B489" s="114" t="s">
        <v>479</v>
      </c>
      <c r="C489" s="114" t="s">
        <v>233</v>
      </c>
      <c r="D489" s="114" t="s">
        <v>229</v>
      </c>
      <c r="E489" s="115" t="s">
        <v>582</v>
      </c>
      <c r="F489" s="114" t="s">
        <v>527</v>
      </c>
      <c r="G489" s="335"/>
      <c r="H489" s="336"/>
      <c r="I489" s="336"/>
    </row>
    <row r="490" spans="1:9" ht="57">
      <c r="A490" s="147" t="s">
        <v>630</v>
      </c>
      <c r="B490" s="148" t="s">
        <v>479</v>
      </c>
      <c r="C490" s="148" t="s">
        <v>233</v>
      </c>
      <c r="D490" s="148" t="s">
        <v>229</v>
      </c>
      <c r="E490" s="266" t="s">
        <v>631</v>
      </c>
      <c r="F490" s="148"/>
      <c r="G490" s="343">
        <f>G491</f>
        <v>0</v>
      </c>
      <c r="H490" s="343">
        <f>H491</f>
        <v>0</v>
      </c>
      <c r="I490" s="343">
        <f>I491</f>
        <v>0</v>
      </c>
    </row>
    <row r="491" spans="1:9" ht="30">
      <c r="A491" s="102" t="s">
        <v>275</v>
      </c>
      <c r="B491" s="114" t="s">
        <v>479</v>
      </c>
      <c r="C491" s="114" t="s">
        <v>233</v>
      </c>
      <c r="D491" s="114" t="s">
        <v>229</v>
      </c>
      <c r="E491" s="115" t="s">
        <v>631</v>
      </c>
      <c r="F491" s="114" t="s">
        <v>561</v>
      </c>
      <c r="G491" s="335"/>
      <c r="H491" s="336"/>
      <c r="I491" s="336"/>
    </row>
    <row r="492" spans="1:9" s="35" customFormat="1" ht="30" customHeight="1">
      <c r="A492" s="476" t="s">
        <v>25</v>
      </c>
      <c r="B492" s="477">
        <v>300</v>
      </c>
      <c r="C492" s="477"/>
      <c r="D492" s="477"/>
      <c r="E492" s="477"/>
      <c r="F492" s="477"/>
      <c r="G492" s="478">
        <f>G493+G515</f>
        <v>8591.458</v>
      </c>
      <c r="H492" s="478">
        <f>H493+H515</f>
        <v>8862.151999999998</v>
      </c>
      <c r="I492" s="478">
        <f>I493+I515</f>
        <v>9417.274</v>
      </c>
    </row>
    <row r="493" spans="1:9" s="38" customFormat="1" ht="15.75">
      <c r="A493" s="291" t="s">
        <v>473</v>
      </c>
      <c r="B493" s="292" t="s">
        <v>479</v>
      </c>
      <c r="C493" s="292" t="s">
        <v>233</v>
      </c>
      <c r="D493" s="292"/>
      <c r="E493" s="292"/>
      <c r="F493" s="292"/>
      <c r="G493" s="330">
        <f>G494+G503+G508</f>
        <v>8460.018</v>
      </c>
      <c r="H493" s="330">
        <f>H494+H503+H508</f>
        <v>8725.065999999999</v>
      </c>
      <c r="I493" s="330">
        <f>I494+I503+I508</f>
        <v>9279.786</v>
      </c>
    </row>
    <row r="494" spans="1:9" ht="15" customHeight="1">
      <c r="A494" s="147" t="s">
        <v>476</v>
      </c>
      <c r="B494" s="148" t="s">
        <v>479</v>
      </c>
      <c r="C494" s="148" t="s">
        <v>233</v>
      </c>
      <c r="D494" s="148" t="s">
        <v>225</v>
      </c>
      <c r="E494" s="148"/>
      <c r="F494" s="148"/>
      <c r="G494" s="331">
        <f>G495+G497+G499+G501</f>
        <v>8336.027999999998</v>
      </c>
      <c r="H494" s="331">
        <f>H495+H497+H499+H501</f>
        <v>8657.205999999998</v>
      </c>
      <c r="I494" s="331">
        <f>I495+I497+I499+I501</f>
        <v>9204.696</v>
      </c>
    </row>
    <row r="495" spans="1:9" ht="36.75" customHeight="1">
      <c r="A495" s="147" t="s">
        <v>525</v>
      </c>
      <c r="B495" s="148" t="s">
        <v>479</v>
      </c>
      <c r="C495" s="148" t="s">
        <v>233</v>
      </c>
      <c r="D495" s="148" t="s">
        <v>225</v>
      </c>
      <c r="E495" s="148" t="s">
        <v>570</v>
      </c>
      <c r="F495" s="148"/>
      <c r="G495" s="331">
        <f>G496</f>
        <v>1375.598</v>
      </c>
      <c r="H495" s="331">
        <f>H496</f>
        <v>1754.3</v>
      </c>
      <c r="I495" s="331">
        <f>I496</f>
        <v>2299.29</v>
      </c>
    </row>
    <row r="496" spans="1:9" ht="30">
      <c r="A496" s="91" t="s">
        <v>275</v>
      </c>
      <c r="B496" s="114" t="s">
        <v>479</v>
      </c>
      <c r="C496" s="114" t="s">
        <v>233</v>
      </c>
      <c r="D496" s="114" t="s">
        <v>225</v>
      </c>
      <c r="E496" s="114" t="s">
        <v>570</v>
      </c>
      <c r="F496" s="114" t="s">
        <v>561</v>
      </c>
      <c r="G496" s="341">
        <v>1375.598</v>
      </c>
      <c r="H496" s="342">
        <f>1274.3+480</f>
        <v>1754.3</v>
      </c>
      <c r="I496" s="342">
        <f>1274.3+1024.99</f>
        <v>2299.29</v>
      </c>
    </row>
    <row r="497" spans="1:9" ht="125.25" customHeight="1">
      <c r="A497" s="147" t="s">
        <v>571</v>
      </c>
      <c r="B497" s="148" t="s">
        <v>479</v>
      </c>
      <c r="C497" s="148" t="s">
        <v>233</v>
      </c>
      <c r="D497" s="148" t="s">
        <v>225</v>
      </c>
      <c r="E497" s="148" t="s">
        <v>572</v>
      </c>
      <c r="F497" s="148"/>
      <c r="G497" s="331">
        <f>G498</f>
        <v>6744</v>
      </c>
      <c r="H497" s="331">
        <f>H498</f>
        <v>6746.5</v>
      </c>
      <c r="I497" s="331">
        <f>I498</f>
        <v>6749</v>
      </c>
    </row>
    <row r="498" spans="1:9" ht="30">
      <c r="A498" s="102" t="s">
        <v>275</v>
      </c>
      <c r="B498" s="114" t="s">
        <v>479</v>
      </c>
      <c r="C498" s="114" t="s">
        <v>233</v>
      </c>
      <c r="D498" s="114" t="s">
        <v>225</v>
      </c>
      <c r="E498" s="114" t="s">
        <v>572</v>
      </c>
      <c r="F498" s="114" t="s">
        <v>561</v>
      </c>
      <c r="G498" s="341">
        <v>6744</v>
      </c>
      <c r="H498" s="342">
        <v>6746.5</v>
      </c>
      <c r="I498" s="342">
        <v>6749</v>
      </c>
    </row>
    <row r="499" spans="1:9" ht="28.5">
      <c r="A499" s="147" t="s">
        <v>573</v>
      </c>
      <c r="B499" s="148" t="s">
        <v>479</v>
      </c>
      <c r="C499" s="148" t="s">
        <v>233</v>
      </c>
      <c r="D499" s="148" t="s">
        <v>225</v>
      </c>
      <c r="E499" s="148" t="s">
        <v>574</v>
      </c>
      <c r="F499" s="148"/>
      <c r="G499" s="331">
        <f>G500</f>
        <v>134.835</v>
      </c>
      <c r="H499" s="331">
        <f>H500</f>
        <v>134.835</v>
      </c>
      <c r="I499" s="331">
        <f>I500</f>
        <v>134.835</v>
      </c>
    </row>
    <row r="500" spans="1:9" ht="30">
      <c r="A500" s="102" t="s">
        <v>275</v>
      </c>
      <c r="B500" s="114" t="s">
        <v>479</v>
      </c>
      <c r="C500" s="114" t="s">
        <v>233</v>
      </c>
      <c r="D500" s="114" t="s">
        <v>225</v>
      </c>
      <c r="E500" s="114" t="s">
        <v>574</v>
      </c>
      <c r="F500" s="114" t="s">
        <v>561</v>
      </c>
      <c r="G500" s="352">
        <v>134.835</v>
      </c>
      <c r="H500" s="352">
        <v>134.835</v>
      </c>
      <c r="I500" s="352">
        <v>134.835</v>
      </c>
    </row>
    <row r="501" spans="1:9" s="107" customFormat="1" ht="42.75">
      <c r="A501" s="147" t="s">
        <v>604</v>
      </c>
      <c r="B501" s="293" t="s">
        <v>479</v>
      </c>
      <c r="C501" s="293" t="s">
        <v>233</v>
      </c>
      <c r="D501" s="293" t="s">
        <v>225</v>
      </c>
      <c r="E501" s="294" t="s">
        <v>605</v>
      </c>
      <c r="F501" s="293"/>
      <c r="G501" s="331">
        <f>G502</f>
        <v>81.595</v>
      </c>
      <c r="H501" s="331">
        <f>H502</f>
        <v>21.571</v>
      </c>
      <c r="I501" s="331">
        <f>I502</f>
        <v>21.571</v>
      </c>
    </row>
    <row r="502" spans="1:9" s="107" customFormat="1" ht="15" customHeight="1">
      <c r="A502" s="91" t="s">
        <v>628</v>
      </c>
      <c r="B502" s="116" t="s">
        <v>479</v>
      </c>
      <c r="C502" s="116" t="s">
        <v>233</v>
      </c>
      <c r="D502" s="116" t="s">
        <v>225</v>
      </c>
      <c r="E502" s="117" t="s">
        <v>605</v>
      </c>
      <c r="F502" s="116" t="s">
        <v>113</v>
      </c>
      <c r="G502" s="348">
        <v>81.595</v>
      </c>
      <c r="H502" s="338">
        <v>21.571</v>
      </c>
      <c r="I502" s="338">
        <v>21.571</v>
      </c>
    </row>
    <row r="503" spans="1:9" s="38" customFormat="1" ht="28.5" customHeight="1">
      <c r="A503" s="291" t="s">
        <v>575</v>
      </c>
      <c r="B503" s="292" t="s">
        <v>479</v>
      </c>
      <c r="C503" s="292" t="s">
        <v>233</v>
      </c>
      <c r="D503" s="292" t="s">
        <v>233</v>
      </c>
      <c r="E503" s="292"/>
      <c r="F503" s="292"/>
      <c r="G503" s="345">
        <f>G504+G506</f>
        <v>59.29</v>
      </c>
      <c r="H503" s="345">
        <f>H504+H506</f>
        <v>55.86</v>
      </c>
      <c r="I503" s="345">
        <f>I504+I506</f>
        <v>69.09</v>
      </c>
    </row>
    <row r="504" spans="1:9" ht="42.75">
      <c r="A504" s="147" t="s">
        <v>578</v>
      </c>
      <c r="B504" s="148" t="s">
        <v>479</v>
      </c>
      <c r="C504" s="148" t="s">
        <v>233</v>
      </c>
      <c r="D504" s="148" t="s">
        <v>233</v>
      </c>
      <c r="E504" s="266" t="s">
        <v>580</v>
      </c>
      <c r="F504" s="148"/>
      <c r="G504" s="331">
        <f>G505</f>
        <v>0</v>
      </c>
      <c r="H504" s="331">
        <f>H505</f>
        <v>0</v>
      </c>
      <c r="I504" s="331">
        <f>I505</f>
        <v>0</v>
      </c>
    </row>
    <row r="505" spans="1:9" ht="30">
      <c r="A505" s="102" t="s">
        <v>275</v>
      </c>
      <c r="B505" s="114" t="s">
        <v>479</v>
      </c>
      <c r="C505" s="114" t="s">
        <v>233</v>
      </c>
      <c r="D505" s="114" t="s">
        <v>233</v>
      </c>
      <c r="E505" s="115" t="s">
        <v>580</v>
      </c>
      <c r="F505" s="114" t="s">
        <v>561</v>
      </c>
      <c r="G505" s="341"/>
      <c r="H505" s="342"/>
      <c r="I505" s="342"/>
    </row>
    <row r="506" spans="1:9" ht="42.75">
      <c r="A506" s="147" t="s">
        <v>506</v>
      </c>
      <c r="B506" s="293" t="s">
        <v>479</v>
      </c>
      <c r="C506" s="293" t="s">
        <v>233</v>
      </c>
      <c r="D506" s="293" t="s">
        <v>233</v>
      </c>
      <c r="E506" s="294" t="s">
        <v>507</v>
      </c>
      <c r="F506" s="293"/>
      <c r="G506" s="331">
        <f>G507</f>
        <v>59.29</v>
      </c>
      <c r="H506" s="331">
        <f>H507</f>
        <v>55.86</v>
      </c>
      <c r="I506" s="331">
        <f>I507</f>
        <v>69.09</v>
      </c>
    </row>
    <row r="507" spans="1:9" ht="30">
      <c r="A507" s="102" t="s">
        <v>275</v>
      </c>
      <c r="B507" s="114" t="s">
        <v>479</v>
      </c>
      <c r="C507" s="114" t="s">
        <v>233</v>
      </c>
      <c r="D507" s="114" t="s">
        <v>233</v>
      </c>
      <c r="E507" s="115" t="s">
        <v>507</v>
      </c>
      <c r="F507" s="114" t="s">
        <v>561</v>
      </c>
      <c r="G507" s="341">
        <v>59.29</v>
      </c>
      <c r="H507" s="342">
        <v>55.86</v>
      </c>
      <c r="I507" s="342">
        <v>69.09</v>
      </c>
    </row>
    <row r="508" spans="1:9" ht="15" customHeight="1">
      <c r="A508" s="147" t="s">
        <v>576</v>
      </c>
      <c r="B508" s="148" t="s">
        <v>479</v>
      </c>
      <c r="C508" s="148" t="s">
        <v>233</v>
      </c>
      <c r="D508" s="148" t="s">
        <v>229</v>
      </c>
      <c r="E508" s="266"/>
      <c r="F508" s="148"/>
      <c r="G508" s="331">
        <f>G509+G511+G513</f>
        <v>64.7</v>
      </c>
      <c r="H508" s="331">
        <f>H509+H511+H513</f>
        <v>12</v>
      </c>
      <c r="I508" s="331">
        <f>I509+I511+I513</f>
        <v>6</v>
      </c>
    </row>
    <row r="509" spans="1:9" ht="42.75">
      <c r="A509" s="147" t="s">
        <v>577</v>
      </c>
      <c r="B509" s="148" t="s">
        <v>479</v>
      </c>
      <c r="C509" s="148" t="s">
        <v>233</v>
      </c>
      <c r="D509" s="148" t="s">
        <v>229</v>
      </c>
      <c r="E509" s="266" t="s">
        <v>581</v>
      </c>
      <c r="F509" s="148"/>
      <c r="G509" s="343">
        <f>G510</f>
        <v>64.7</v>
      </c>
      <c r="H509" s="343">
        <f>H510</f>
        <v>12</v>
      </c>
      <c r="I509" s="343">
        <f>I510</f>
        <v>6</v>
      </c>
    </row>
    <row r="510" spans="1:10" ht="30">
      <c r="A510" s="102" t="s">
        <v>275</v>
      </c>
      <c r="B510" s="114" t="s">
        <v>479</v>
      </c>
      <c r="C510" s="114" t="s">
        <v>233</v>
      </c>
      <c r="D510" s="114" t="s">
        <v>229</v>
      </c>
      <c r="E510" s="115" t="s">
        <v>581</v>
      </c>
      <c r="F510" s="114" t="s">
        <v>561</v>
      </c>
      <c r="G510" s="335">
        <v>64.7</v>
      </c>
      <c r="H510" s="336">
        <v>12</v>
      </c>
      <c r="I510" s="336">
        <v>6</v>
      </c>
      <c r="J510" s="429">
        <f>H412+H441+H466+H487+H510+H537+H562+H589+H616+H643+H668+H695+H724+H747+H772+H799+H820+H1174</f>
        <v>215</v>
      </c>
    </row>
    <row r="511" spans="1:9" ht="57">
      <c r="A511" s="147" t="s">
        <v>579</v>
      </c>
      <c r="B511" s="148" t="s">
        <v>479</v>
      </c>
      <c r="C511" s="148" t="s">
        <v>233</v>
      </c>
      <c r="D511" s="148" t="s">
        <v>229</v>
      </c>
      <c r="E511" s="266" t="s">
        <v>582</v>
      </c>
      <c r="F511" s="148"/>
      <c r="G511" s="343">
        <f>G512</f>
        <v>0</v>
      </c>
      <c r="H511" s="343">
        <f>H512</f>
        <v>0</v>
      </c>
      <c r="I511" s="343">
        <f>I512</f>
        <v>0</v>
      </c>
    </row>
    <row r="512" spans="1:9" ht="15" customHeight="1">
      <c r="A512" s="91" t="s">
        <v>526</v>
      </c>
      <c r="B512" s="114" t="s">
        <v>479</v>
      </c>
      <c r="C512" s="114" t="s">
        <v>233</v>
      </c>
      <c r="D512" s="114" t="s">
        <v>229</v>
      </c>
      <c r="E512" s="115" t="s">
        <v>582</v>
      </c>
      <c r="F512" s="114" t="s">
        <v>527</v>
      </c>
      <c r="G512" s="335"/>
      <c r="H512" s="336"/>
      <c r="I512" s="336"/>
    </row>
    <row r="513" spans="1:9" ht="57">
      <c r="A513" s="147" t="s">
        <v>630</v>
      </c>
      <c r="B513" s="293" t="s">
        <v>479</v>
      </c>
      <c r="C513" s="293" t="s">
        <v>233</v>
      </c>
      <c r="D513" s="293" t="s">
        <v>229</v>
      </c>
      <c r="E513" s="294" t="s">
        <v>631</v>
      </c>
      <c r="F513" s="148"/>
      <c r="G513" s="331">
        <f>G514</f>
        <v>0</v>
      </c>
      <c r="H513" s="331">
        <f>H514</f>
        <v>0</v>
      </c>
      <c r="I513" s="331">
        <f>I514</f>
        <v>0</v>
      </c>
    </row>
    <row r="514" spans="1:9" ht="30">
      <c r="A514" s="102" t="s">
        <v>275</v>
      </c>
      <c r="B514" s="114" t="s">
        <v>479</v>
      </c>
      <c r="C514" s="114" t="s">
        <v>233</v>
      </c>
      <c r="D514" s="114" t="s">
        <v>229</v>
      </c>
      <c r="E514" s="115" t="s">
        <v>631</v>
      </c>
      <c r="F514" s="114" t="s">
        <v>561</v>
      </c>
      <c r="G514" s="335"/>
      <c r="H514" s="336"/>
      <c r="I514" s="336"/>
    </row>
    <row r="515" spans="1:9" s="38" customFormat="1" ht="38.25" customHeight="1">
      <c r="A515" s="291" t="s">
        <v>474</v>
      </c>
      <c r="B515" s="292" t="s">
        <v>479</v>
      </c>
      <c r="C515" s="292" t="s">
        <v>426</v>
      </c>
      <c r="D515" s="292"/>
      <c r="E515" s="292"/>
      <c r="F515" s="292"/>
      <c r="G515" s="345">
        <f>G516</f>
        <v>131.44</v>
      </c>
      <c r="H515" s="345">
        <f aca="true" t="shared" si="23" ref="H515:I517">H516</f>
        <v>137.086</v>
      </c>
      <c r="I515" s="345">
        <f t="shared" si="23"/>
        <v>137.488</v>
      </c>
    </row>
    <row r="516" spans="1:9" ht="15" customHeight="1">
      <c r="A516" s="147" t="s">
        <v>220</v>
      </c>
      <c r="B516" s="148" t="s">
        <v>479</v>
      </c>
      <c r="C516" s="148" t="s">
        <v>426</v>
      </c>
      <c r="D516" s="148" t="s">
        <v>231</v>
      </c>
      <c r="E516" s="148"/>
      <c r="F516" s="148"/>
      <c r="G516" s="331">
        <f>G517</f>
        <v>131.44</v>
      </c>
      <c r="H516" s="331">
        <f t="shared" si="23"/>
        <v>137.086</v>
      </c>
      <c r="I516" s="331">
        <f t="shared" si="23"/>
        <v>137.488</v>
      </c>
    </row>
    <row r="517" spans="1:9" ht="99.75">
      <c r="A517" s="147" t="s">
        <v>583</v>
      </c>
      <c r="B517" s="148" t="s">
        <v>479</v>
      </c>
      <c r="C517" s="148" t="s">
        <v>426</v>
      </c>
      <c r="D517" s="148" t="s">
        <v>231</v>
      </c>
      <c r="E517" s="148" t="s">
        <v>603</v>
      </c>
      <c r="F517" s="148"/>
      <c r="G517" s="331">
        <f>G518</f>
        <v>131.44</v>
      </c>
      <c r="H517" s="331">
        <f t="shared" si="23"/>
        <v>137.086</v>
      </c>
      <c r="I517" s="331">
        <f t="shared" si="23"/>
        <v>137.488</v>
      </c>
    </row>
    <row r="518" spans="1:9" ht="15" customHeight="1">
      <c r="A518" s="147" t="s">
        <v>134</v>
      </c>
      <c r="B518" s="148" t="s">
        <v>479</v>
      </c>
      <c r="C518" s="148" t="s">
        <v>426</v>
      </c>
      <c r="D518" s="148" t="s">
        <v>231</v>
      </c>
      <c r="E518" s="148" t="s">
        <v>603</v>
      </c>
      <c r="F518" s="148" t="s">
        <v>433</v>
      </c>
      <c r="G518" s="341">
        <v>131.44</v>
      </c>
      <c r="H518" s="354">
        <v>137.086</v>
      </c>
      <c r="I518" s="354">
        <v>137.488</v>
      </c>
    </row>
    <row r="519" spans="1:9" s="35" customFormat="1" ht="30" customHeight="1">
      <c r="A519" s="476" t="s">
        <v>26</v>
      </c>
      <c r="B519" s="477">
        <v>300</v>
      </c>
      <c r="C519" s="477"/>
      <c r="D519" s="477"/>
      <c r="E519" s="477"/>
      <c r="F519" s="477"/>
      <c r="G519" s="478">
        <f>G520</f>
        <v>4504.507</v>
      </c>
      <c r="H519" s="478">
        <f>H520</f>
        <v>4791.302000000001</v>
      </c>
      <c r="I519" s="478">
        <f>I520</f>
        <v>5354.812000000001</v>
      </c>
    </row>
    <row r="520" spans="1:9" s="38" customFormat="1" ht="15.75">
      <c r="A520" s="291" t="s">
        <v>473</v>
      </c>
      <c r="B520" s="292" t="s">
        <v>479</v>
      </c>
      <c r="C520" s="292" t="s">
        <v>233</v>
      </c>
      <c r="D520" s="292"/>
      <c r="E520" s="292"/>
      <c r="F520" s="292"/>
      <c r="G520" s="330">
        <f>G521+G530+G535</f>
        <v>4504.507</v>
      </c>
      <c r="H520" s="330">
        <f>H521+H530+H535</f>
        <v>4791.302000000001</v>
      </c>
      <c r="I520" s="330">
        <f>I521+I530+I535</f>
        <v>5354.812000000001</v>
      </c>
    </row>
    <row r="521" spans="1:9" ht="15" customHeight="1">
      <c r="A521" s="147" t="s">
        <v>476</v>
      </c>
      <c r="B521" s="148" t="s">
        <v>479</v>
      </c>
      <c r="C521" s="148" t="s">
        <v>233</v>
      </c>
      <c r="D521" s="148" t="s">
        <v>225</v>
      </c>
      <c r="E521" s="148"/>
      <c r="F521" s="148"/>
      <c r="G521" s="331">
        <f>G522+G524+G526+G528</f>
        <v>4383.947</v>
      </c>
      <c r="H521" s="331">
        <f>H522+H524+H526+H528</f>
        <v>4733.732000000001</v>
      </c>
      <c r="I521" s="331">
        <f>I522+I524+I526+I528</f>
        <v>5279.722000000001</v>
      </c>
    </row>
    <row r="522" spans="1:9" ht="36.75" customHeight="1">
      <c r="A522" s="147" t="s">
        <v>525</v>
      </c>
      <c r="B522" s="148" t="s">
        <v>479</v>
      </c>
      <c r="C522" s="148" t="s">
        <v>233</v>
      </c>
      <c r="D522" s="148" t="s">
        <v>225</v>
      </c>
      <c r="E522" s="148" t="s">
        <v>570</v>
      </c>
      <c r="F522" s="148"/>
      <c r="G522" s="331">
        <f>G523</f>
        <v>728.885</v>
      </c>
      <c r="H522" s="331">
        <f>H523</f>
        <v>1106.6</v>
      </c>
      <c r="I522" s="331">
        <f>I523</f>
        <v>1651.5900000000001</v>
      </c>
    </row>
    <row r="523" spans="1:9" ht="30">
      <c r="A523" s="91" t="s">
        <v>275</v>
      </c>
      <c r="B523" s="114" t="s">
        <v>479</v>
      </c>
      <c r="C523" s="114" t="s">
        <v>233</v>
      </c>
      <c r="D523" s="114" t="s">
        <v>225</v>
      </c>
      <c r="E523" s="114" t="s">
        <v>570</v>
      </c>
      <c r="F523" s="114" t="s">
        <v>561</v>
      </c>
      <c r="G523" s="341">
        <v>728.885</v>
      </c>
      <c r="H523" s="342">
        <f>626.6+480</f>
        <v>1106.6</v>
      </c>
      <c r="I523" s="342">
        <f>626.6+1024.99</f>
        <v>1651.5900000000001</v>
      </c>
    </row>
    <row r="524" spans="1:9" ht="125.25" customHeight="1">
      <c r="A524" s="147" t="s">
        <v>571</v>
      </c>
      <c r="B524" s="293" t="s">
        <v>479</v>
      </c>
      <c r="C524" s="293" t="s">
        <v>233</v>
      </c>
      <c r="D524" s="293" t="s">
        <v>225</v>
      </c>
      <c r="E524" s="293" t="s">
        <v>572</v>
      </c>
      <c r="F524" s="293"/>
      <c r="G524" s="331">
        <f>G525</f>
        <v>3527</v>
      </c>
      <c r="H524" s="331">
        <f>H525</f>
        <v>3528.5</v>
      </c>
      <c r="I524" s="331">
        <f>I525</f>
        <v>3529.5</v>
      </c>
    </row>
    <row r="525" spans="1:9" ht="30">
      <c r="A525" s="102" t="s">
        <v>275</v>
      </c>
      <c r="B525" s="114" t="s">
        <v>479</v>
      </c>
      <c r="C525" s="114" t="s">
        <v>233</v>
      </c>
      <c r="D525" s="114" t="s">
        <v>225</v>
      </c>
      <c r="E525" s="114" t="s">
        <v>572</v>
      </c>
      <c r="F525" s="114" t="s">
        <v>561</v>
      </c>
      <c r="G525" s="341">
        <v>3527</v>
      </c>
      <c r="H525" s="342">
        <v>3528.5</v>
      </c>
      <c r="I525" s="342">
        <v>3529.5</v>
      </c>
    </row>
    <row r="526" spans="1:9" ht="28.5">
      <c r="A526" s="147" t="s">
        <v>573</v>
      </c>
      <c r="B526" s="148" t="s">
        <v>479</v>
      </c>
      <c r="C526" s="148" t="s">
        <v>233</v>
      </c>
      <c r="D526" s="148" t="s">
        <v>225</v>
      </c>
      <c r="E526" s="148" t="s">
        <v>574</v>
      </c>
      <c r="F526" s="148"/>
      <c r="G526" s="331">
        <f>G527</f>
        <v>88.055</v>
      </c>
      <c r="H526" s="331">
        <f>H527</f>
        <v>88.055</v>
      </c>
      <c r="I526" s="331">
        <f>I527</f>
        <v>88.055</v>
      </c>
    </row>
    <row r="527" spans="1:9" ht="30">
      <c r="A527" s="102" t="s">
        <v>275</v>
      </c>
      <c r="B527" s="114" t="s">
        <v>479</v>
      </c>
      <c r="C527" s="114" t="s">
        <v>233</v>
      </c>
      <c r="D527" s="114" t="s">
        <v>225</v>
      </c>
      <c r="E527" s="114" t="s">
        <v>574</v>
      </c>
      <c r="F527" s="114" t="s">
        <v>561</v>
      </c>
      <c r="G527" s="335">
        <v>88.055</v>
      </c>
      <c r="H527" s="336">
        <v>88.055</v>
      </c>
      <c r="I527" s="336">
        <v>88.055</v>
      </c>
    </row>
    <row r="528" spans="1:9" s="107" customFormat="1" ht="42.75">
      <c r="A528" s="147" t="s">
        <v>604</v>
      </c>
      <c r="B528" s="293" t="s">
        <v>479</v>
      </c>
      <c r="C528" s="293" t="s">
        <v>233</v>
      </c>
      <c r="D528" s="293" t="s">
        <v>225</v>
      </c>
      <c r="E528" s="294" t="s">
        <v>605</v>
      </c>
      <c r="F528" s="293"/>
      <c r="G528" s="331">
        <f>G529</f>
        <v>40.007</v>
      </c>
      <c r="H528" s="331">
        <f>H529</f>
        <v>10.577</v>
      </c>
      <c r="I528" s="331">
        <f>I529</f>
        <v>10.577</v>
      </c>
    </row>
    <row r="529" spans="1:9" s="107" customFormat="1" ht="15" customHeight="1">
      <c r="A529" s="91" t="s">
        <v>628</v>
      </c>
      <c r="B529" s="116" t="s">
        <v>479</v>
      </c>
      <c r="C529" s="116" t="s">
        <v>233</v>
      </c>
      <c r="D529" s="116" t="s">
        <v>225</v>
      </c>
      <c r="E529" s="117" t="s">
        <v>605</v>
      </c>
      <c r="F529" s="116" t="s">
        <v>113</v>
      </c>
      <c r="G529" s="348">
        <v>40.007</v>
      </c>
      <c r="H529" s="338">
        <v>10.577</v>
      </c>
      <c r="I529" s="338">
        <v>10.577</v>
      </c>
    </row>
    <row r="530" spans="1:9" s="38" customFormat="1" ht="28.5" customHeight="1">
      <c r="A530" s="291" t="s">
        <v>575</v>
      </c>
      <c r="B530" s="292" t="s">
        <v>479</v>
      </c>
      <c r="C530" s="292" t="s">
        <v>233</v>
      </c>
      <c r="D530" s="292" t="s">
        <v>233</v>
      </c>
      <c r="E530" s="292"/>
      <c r="F530" s="292"/>
      <c r="G530" s="345">
        <f>G531+G533</f>
        <v>55.86</v>
      </c>
      <c r="H530" s="345">
        <f>H531+H533</f>
        <v>45.57</v>
      </c>
      <c r="I530" s="345">
        <f>I531+I533</f>
        <v>69.09</v>
      </c>
    </row>
    <row r="531" spans="1:9" ht="42.75">
      <c r="A531" s="147" t="s">
        <v>578</v>
      </c>
      <c r="B531" s="148" t="s">
        <v>479</v>
      </c>
      <c r="C531" s="148" t="s">
        <v>233</v>
      </c>
      <c r="D531" s="148" t="s">
        <v>233</v>
      </c>
      <c r="E531" s="266" t="s">
        <v>580</v>
      </c>
      <c r="F531" s="148"/>
      <c r="G531" s="331">
        <f>G532</f>
        <v>0</v>
      </c>
      <c r="H531" s="331">
        <f>H532</f>
        <v>0</v>
      </c>
      <c r="I531" s="331">
        <f>I532</f>
        <v>0</v>
      </c>
    </row>
    <row r="532" spans="1:9" ht="30">
      <c r="A532" s="102" t="s">
        <v>275</v>
      </c>
      <c r="B532" s="114" t="s">
        <v>479</v>
      </c>
      <c r="C532" s="114" t="s">
        <v>233</v>
      </c>
      <c r="D532" s="114" t="s">
        <v>233</v>
      </c>
      <c r="E532" s="115" t="s">
        <v>580</v>
      </c>
      <c r="F532" s="114" t="s">
        <v>561</v>
      </c>
      <c r="G532" s="341"/>
      <c r="H532" s="342"/>
      <c r="I532" s="342"/>
    </row>
    <row r="533" spans="1:9" ht="42.75">
      <c r="A533" s="147" t="s">
        <v>506</v>
      </c>
      <c r="B533" s="148" t="s">
        <v>479</v>
      </c>
      <c r="C533" s="148" t="s">
        <v>233</v>
      </c>
      <c r="D533" s="148" t="s">
        <v>233</v>
      </c>
      <c r="E533" s="266" t="s">
        <v>507</v>
      </c>
      <c r="F533" s="148"/>
      <c r="G533" s="331">
        <f>G534</f>
        <v>55.86</v>
      </c>
      <c r="H533" s="331">
        <f>H534</f>
        <v>45.57</v>
      </c>
      <c r="I533" s="331">
        <f>I534</f>
        <v>69.09</v>
      </c>
    </row>
    <row r="534" spans="1:9" ht="30">
      <c r="A534" s="102" t="s">
        <v>275</v>
      </c>
      <c r="B534" s="114" t="s">
        <v>479</v>
      </c>
      <c r="C534" s="114" t="s">
        <v>233</v>
      </c>
      <c r="D534" s="114" t="s">
        <v>233</v>
      </c>
      <c r="E534" s="115" t="s">
        <v>507</v>
      </c>
      <c r="F534" s="114" t="s">
        <v>561</v>
      </c>
      <c r="G534" s="341">
        <v>55.86</v>
      </c>
      <c r="H534" s="342">
        <v>45.57</v>
      </c>
      <c r="I534" s="342">
        <v>69.09</v>
      </c>
    </row>
    <row r="535" spans="1:9" ht="15" customHeight="1">
      <c r="A535" s="147" t="s">
        <v>576</v>
      </c>
      <c r="B535" s="148" t="s">
        <v>479</v>
      </c>
      <c r="C535" s="148" t="s">
        <v>233</v>
      </c>
      <c r="D535" s="148" t="s">
        <v>229</v>
      </c>
      <c r="E535" s="266"/>
      <c r="F535" s="148"/>
      <c r="G535" s="331">
        <f>G536+G538+G540+G542</f>
        <v>64.7</v>
      </c>
      <c r="H535" s="331">
        <f>H536+H538+H540+H542</f>
        <v>12</v>
      </c>
      <c r="I535" s="331">
        <f>I536+I538+I540+I542</f>
        <v>6</v>
      </c>
    </row>
    <row r="536" spans="1:9" ht="42.75">
      <c r="A536" s="147" t="s">
        <v>577</v>
      </c>
      <c r="B536" s="148" t="s">
        <v>479</v>
      </c>
      <c r="C536" s="148" t="s">
        <v>233</v>
      </c>
      <c r="D536" s="148" t="s">
        <v>229</v>
      </c>
      <c r="E536" s="266" t="s">
        <v>581</v>
      </c>
      <c r="F536" s="148"/>
      <c r="G536" s="343">
        <f>G537</f>
        <v>64.7</v>
      </c>
      <c r="H536" s="343">
        <f>H537</f>
        <v>12</v>
      </c>
      <c r="I536" s="343">
        <f>I537</f>
        <v>6</v>
      </c>
    </row>
    <row r="537" spans="1:10" ht="30">
      <c r="A537" s="102" t="s">
        <v>275</v>
      </c>
      <c r="B537" s="114" t="s">
        <v>479</v>
      </c>
      <c r="C537" s="114" t="s">
        <v>233</v>
      </c>
      <c r="D537" s="114" t="s">
        <v>229</v>
      </c>
      <c r="E537" s="115" t="s">
        <v>581</v>
      </c>
      <c r="F537" s="114" t="s">
        <v>561</v>
      </c>
      <c r="G537" s="335">
        <v>64.7</v>
      </c>
      <c r="H537" s="336">
        <v>12</v>
      </c>
      <c r="I537" s="336">
        <v>6</v>
      </c>
      <c r="J537" s="429">
        <f>I412+I441+I466+I487+I510+I537+I562+I589+I616+I643+I668+I695+I724+I747+I772+I799+I820+I1176</f>
        <v>115</v>
      </c>
    </row>
    <row r="538" spans="1:9" ht="57">
      <c r="A538" s="147" t="s">
        <v>579</v>
      </c>
      <c r="B538" s="293" t="s">
        <v>479</v>
      </c>
      <c r="C538" s="293" t="s">
        <v>233</v>
      </c>
      <c r="D538" s="293" t="s">
        <v>229</v>
      </c>
      <c r="E538" s="294" t="s">
        <v>582</v>
      </c>
      <c r="F538" s="293"/>
      <c r="G538" s="343">
        <f>G539</f>
        <v>0</v>
      </c>
      <c r="H538" s="343">
        <f>H539</f>
        <v>0</v>
      </c>
      <c r="I538" s="343">
        <f>I539</f>
        <v>0</v>
      </c>
    </row>
    <row r="539" spans="1:9" ht="15" customHeight="1">
      <c r="A539" s="91" t="s">
        <v>526</v>
      </c>
      <c r="B539" s="114" t="s">
        <v>479</v>
      </c>
      <c r="C539" s="114" t="s">
        <v>233</v>
      </c>
      <c r="D539" s="114" t="s">
        <v>229</v>
      </c>
      <c r="E539" s="115" t="s">
        <v>582</v>
      </c>
      <c r="F539" s="114" t="s">
        <v>527</v>
      </c>
      <c r="G539" s="335"/>
      <c r="H539" s="336"/>
      <c r="I539" s="336"/>
    </row>
    <row r="540" spans="1:9" ht="57">
      <c r="A540" s="147" t="s">
        <v>630</v>
      </c>
      <c r="B540" s="293" t="s">
        <v>479</v>
      </c>
      <c r="C540" s="293" t="s">
        <v>233</v>
      </c>
      <c r="D540" s="293" t="s">
        <v>229</v>
      </c>
      <c r="E540" s="294" t="s">
        <v>631</v>
      </c>
      <c r="F540" s="293"/>
      <c r="G540" s="343">
        <f>G541</f>
        <v>0</v>
      </c>
      <c r="H540" s="343">
        <f>H541</f>
        <v>0</v>
      </c>
      <c r="I540" s="343">
        <f>I541</f>
        <v>0</v>
      </c>
    </row>
    <row r="541" spans="1:9" ht="30">
      <c r="A541" s="102" t="s">
        <v>275</v>
      </c>
      <c r="B541" s="114" t="s">
        <v>479</v>
      </c>
      <c r="C541" s="114" t="s">
        <v>233</v>
      </c>
      <c r="D541" s="114" t="s">
        <v>229</v>
      </c>
      <c r="E541" s="115" t="s">
        <v>631</v>
      </c>
      <c r="F541" s="114" t="s">
        <v>561</v>
      </c>
      <c r="G541" s="335"/>
      <c r="H541" s="336"/>
      <c r="I541" s="336"/>
    </row>
    <row r="542" spans="1:9" ht="58.5" customHeight="1">
      <c r="A542" s="147" t="s">
        <v>86</v>
      </c>
      <c r="B542" s="148" t="s">
        <v>479</v>
      </c>
      <c r="C542" s="148" t="s">
        <v>233</v>
      </c>
      <c r="D542" s="148" t="s">
        <v>229</v>
      </c>
      <c r="E542" s="148" t="s">
        <v>428</v>
      </c>
      <c r="F542" s="148"/>
      <c r="G542" s="343">
        <f>G543</f>
        <v>0</v>
      </c>
      <c r="H542" s="343">
        <f>H543</f>
        <v>0</v>
      </c>
      <c r="I542" s="343">
        <f>I543</f>
        <v>0</v>
      </c>
    </row>
    <row r="543" spans="1:9" ht="33.75" customHeight="1">
      <c r="A543" s="91" t="s">
        <v>275</v>
      </c>
      <c r="B543" s="114" t="s">
        <v>479</v>
      </c>
      <c r="C543" s="114" t="s">
        <v>233</v>
      </c>
      <c r="D543" s="114" t="s">
        <v>229</v>
      </c>
      <c r="E543" s="114" t="s">
        <v>428</v>
      </c>
      <c r="F543" s="114" t="s">
        <v>561</v>
      </c>
      <c r="G543" s="344"/>
      <c r="H543" s="336"/>
      <c r="I543" s="336"/>
    </row>
    <row r="544" spans="1:10" s="35" customFormat="1" ht="30" customHeight="1">
      <c r="A544" s="476" t="s">
        <v>27</v>
      </c>
      <c r="B544" s="477">
        <v>300</v>
      </c>
      <c r="C544" s="477"/>
      <c r="D544" s="477"/>
      <c r="E544" s="477"/>
      <c r="F544" s="477"/>
      <c r="G544" s="478">
        <f>G545+G569</f>
        <v>6716.884999999999</v>
      </c>
      <c r="H544" s="478">
        <f>H545+H569</f>
        <v>6958.542999999999</v>
      </c>
      <c r="I544" s="478">
        <f>I545+I569</f>
        <v>7500.34</v>
      </c>
      <c r="J544" s="319">
        <f>G544-6493.022</f>
        <v>223.86299999999937</v>
      </c>
    </row>
    <row r="545" spans="1:9" s="38" customFormat="1" ht="15.75">
      <c r="A545" s="291" t="s">
        <v>473</v>
      </c>
      <c r="B545" s="292" t="s">
        <v>479</v>
      </c>
      <c r="C545" s="292" t="s">
        <v>233</v>
      </c>
      <c r="D545" s="292"/>
      <c r="E545" s="292"/>
      <c r="F545" s="292"/>
      <c r="G545" s="330">
        <f>G546+G555+G560</f>
        <v>6639.369999999999</v>
      </c>
      <c r="H545" s="330">
        <f>H546+H555+H560</f>
        <v>6877.698999999999</v>
      </c>
      <c r="I545" s="330">
        <f>I546+I555+I560</f>
        <v>7419.259</v>
      </c>
    </row>
    <row r="546" spans="1:9" ht="15" customHeight="1">
      <c r="A546" s="147" t="s">
        <v>476</v>
      </c>
      <c r="B546" s="148" t="s">
        <v>479</v>
      </c>
      <c r="C546" s="148" t="s">
        <v>233</v>
      </c>
      <c r="D546" s="148" t="s">
        <v>225</v>
      </c>
      <c r="E546" s="148"/>
      <c r="F546" s="148"/>
      <c r="G546" s="331">
        <f>G547+G549+G551+G553</f>
        <v>6515.379999999999</v>
      </c>
      <c r="H546" s="331">
        <f>H547+H549+H551+H553</f>
        <v>6809.838999999999</v>
      </c>
      <c r="I546" s="331">
        <f>I547+I549+I551+I553</f>
        <v>7355.929</v>
      </c>
    </row>
    <row r="547" spans="1:9" ht="36.75" customHeight="1">
      <c r="A547" s="147" t="s">
        <v>525</v>
      </c>
      <c r="B547" s="148" t="s">
        <v>479</v>
      </c>
      <c r="C547" s="148" t="s">
        <v>233</v>
      </c>
      <c r="D547" s="148" t="s">
        <v>225</v>
      </c>
      <c r="E547" s="148" t="s">
        <v>570</v>
      </c>
      <c r="F547" s="148"/>
      <c r="G547" s="331">
        <f>G548</f>
        <v>960.053</v>
      </c>
      <c r="H547" s="331">
        <f>H548</f>
        <v>1280.8899999999999</v>
      </c>
      <c r="I547" s="331">
        <f>I548</f>
        <v>1825.88</v>
      </c>
    </row>
    <row r="548" spans="1:10" ht="30">
      <c r="A548" s="91" t="s">
        <v>275</v>
      </c>
      <c r="B548" s="114" t="s">
        <v>479</v>
      </c>
      <c r="C548" s="114" t="s">
        <v>233</v>
      </c>
      <c r="D548" s="114" t="s">
        <v>225</v>
      </c>
      <c r="E548" s="114" t="s">
        <v>570</v>
      </c>
      <c r="F548" s="114" t="s">
        <v>561</v>
      </c>
      <c r="G548" s="346">
        <v>960.053</v>
      </c>
      <c r="H548" s="347">
        <f>800.89+480</f>
        <v>1280.8899999999999</v>
      </c>
      <c r="I548" s="347">
        <f>800.89+1024.99</f>
        <v>1825.88</v>
      </c>
      <c r="J548" s="431">
        <f>G398+G427+G454+G475+G496+G523+G548+G577+G602+G631+G654+G681+G710+G735+G758+G783</f>
        <v>14792.027</v>
      </c>
    </row>
    <row r="549" spans="1:9" ht="125.25" customHeight="1">
      <c r="A549" s="147" t="s">
        <v>571</v>
      </c>
      <c r="B549" s="293" t="s">
        <v>479</v>
      </c>
      <c r="C549" s="293" t="s">
        <v>233</v>
      </c>
      <c r="D549" s="293" t="s">
        <v>225</v>
      </c>
      <c r="E549" s="293" t="s">
        <v>572</v>
      </c>
      <c r="F549" s="293"/>
      <c r="G549" s="331">
        <f>G550</f>
        <v>5428</v>
      </c>
      <c r="H549" s="331">
        <f>H550</f>
        <v>5429.5</v>
      </c>
      <c r="I549" s="331">
        <f>I550</f>
        <v>5430.6</v>
      </c>
    </row>
    <row r="550" spans="1:9" ht="30">
      <c r="A550" s="102" t="s">
        <v>275</v>
      </c>
      <c r="B550" s="114" t="s">
        <v>479</v>
      </c>
      <c r="C550" s="114" t="s">
        <v>233</v>
      </c>
      <c r="D550" s="114" t="s">
        <v>225</v>
      </c>
      <c r="E550" s="114" t="s">
        <v>572</v>
      </c>
      <c r="F550" s="114" t="s">
        <v>561</v>
      </c>
      <c r="G550" s="341">
        <v>5428</v>
      </c>
      <c r="H550" s="342">
        <v>5429.5</v>
      </c>
      <c r="I550" s="342">
        <v>5430.6</v>
      </c>
    </row>
    <row r="551" spans="1:9" ht="28.5">
      <c r="A551" s="147" t="s">
        <v>573</v>
      </c>
      <c r="B551" s="148" t="s">
        <v>479</v>
      </c>
      <c r="C551" s="148" t="s">
        <v>233</v>
      </c>
      <c r="D551" s="148" t="s">
        <v>225</v>
      </c>
      <c r="E551" s="148" t="s">
        <v>574</v>
      </c>
      <c r="F551" s="148"/>
      <c r="G551" s="331">
        <f>G552</f>
        <v>89.431</v>
      </c>
      <c r="H551" s="331">
        <f>H552</f>
        <v>89.431</v>
      </c>
      <c r="I551" s="331">
        <f>I552</f>
        <v>89.431</v>
      </c>
    </row>
    <row r="552" spans="1:9" ht="30">
      <c r="A552" s="102" t="s">
        <v>275</v>
      </c>
      <c r="B552" s="114" t="s">
        <v>479</v>
      </c>
      <c r="C552" s="114" t="s">
        <v>233</v>
      </c>
      <c r="D552" s="114" t="s">
        <v>225</v>
      </c>
      <c r="E552" s="114" t="s">
        <v>574</v>
      </c>
      <c r="F552" s="114" t="s">
        <v>561</v>
      </c>
      <c r="G552" s="335">
        <v>89.431</v>
      </c>
      <c r="H552" s="336">
        <v>89.431</v>
      </c>
      <c r="I552" s="336">
        <v>89.431</v>
      </c>
    </row>
    <row r="553" spans="1:9" s="107" customFormat="1" ht="42.75">
      <c r="A553" s="147" t="s">
        <v>604</v>
      </c>
      <c r="B553" s="293" t="s">
        <v>479</v>
      </c>
      <c r="C553" s="293" t="s">
        <v>233</v>
      </c>
      <c r="D553" s="293" t="s">
        <v>225</v>
      </c>
      <c r="E553" s="294" t="s">
        <v>605</v>
      </c>
      <c r="F553" s="293"/>
      <c r="G553" s="331">
        <f>G554</f>
        <v>37.896</v>
      </c>
      <c r="H553" s="331">
        <f>H554</f>
        <v>10.018</v>
      </c>
      <c r="I553" s="331">
        <f>I554</f>
        <v>10.018</v>
      </c>
    </row>
    <row r="554" spans="1:9" s="107" customFormat="1" ht="15" customHeight="1">
      <c r="A554" s="91" t="s">
        <v>628</v>
      </c>
      <c r="B554" s="116" t="s">
        <v>479</v>
      </c>
      <c r="C554" s="116" t="s">
        <v>233</v>
      </c>
      <c r="D554" s="116" t="s">
        <v>225</v>
      </c>
      <c r="E554" s="117" t="s">
        <v>605</v>
      </c>
      <c r="F554" s="116" t="s">
        <v>113</v>
      </c>
      <c r="G554" s="350">
        <v>37.896</v>
      </c>
      <c r="H554" s="351">
        <v>10.018</v>
      </c>
      <c r="I554" s="351">
        <v>10.018</v>
      </c>
    </row>
    <row r="555" spans="1:9" s="38" customFormat="1" ht="28.5" customHeight="1">
      <c r="A555" s="291" t="s">
        <v>575</v>
      </c>
      <c r="B555" s="292" t="s">
        <v>479</v>
      </c>
      <c r="C555" s="292" t="s">
        <v>233</v>
      </c>
      <c r="D555" s="292" t="s">
        <v>233</v>
      </c>
      <c r="E555" s="292"/>
      <c r="F555" s="292"/>
      <c r="G555" s="345">
        <f>G556+G558</f>
        <v>59.29</v>
      </c>
      <c r="H555" s="345">
        <f>H556+H558</f>
        <v>55.86</v>
      </c>
      <c r="I555" s="345">
        <f>I556+I558</f>
        <v>57.33</v>
      </c>
    </row>
    <row r="556" spans="1:9" ht="42.75">
      <c r="A556" s="147" t="s">
        <v>578</v>
      </c>
      <c r="B556" s="148" t="s">
        <v>479</v>
      </c>
      <c r="C556" s="148" t="s">
        <v>233</v>
      </c>
      <c r="D556" s="148" t="s">
        <v>233</v>
      </c>
      <c r="E556" s="266" t="s">
        <v>580</v>
      </c>
      <c r="F556" s="148"/>
      <c r="G556" s="343">
        <f>G557</f>
        <v>0</v>
      </c>
      <c r="H556" s="343">
        <f>H557</f>
        <v>0</v>
      </c>
      <c r="I556" s="343">
        <f>I557</f>
        <v>0</v>
      </c>
    </row>
    <row r="557" spans="1:9" ht="30">
      <c r="A557" s="102" t="s">
        <v>275</v>
      </c>
      <c r="B557" s="114" t="s">
        <v>479</v>
      </c>
      <c r="C557" s="114" t="s">
        <v>233</v>
      </c>
      <c r="D557" s="114" t="s">
        <v>233</v>
      </c>
      <c r="E557" s="115" t="s">
        <v>580</v>
      </c>
      <c r="F557" s="114" t="s">
        <v>561</v>
      </c>
      <c r="G557" s="335"/>
      <c r="H557" s="336"/>
      <c r="I557" s="336"/>
    </row>
    <row r="558" spans="1:9" ht="42.75">
      <c r="A558" s="147" t="s">
        <v>506</v>
      </c>
      <c r="B558" s="148" t="s">
        <v>479</v>
      </c>
      <c r="C558" s="148" t="s">
        <v>233</v>
      </c>
      <c r="D558" s="148" t="s">
        <v>233</v>
      </c>
      <c r="E558" s="266" t="s">
        <v>507</v>
      </c>
      <c r="F558" s="148"/>
      <c r="G558" s="331">
        <f>G559</f>
        <v>59.29</v>
      </c>
      <c r="H558" s="331">
        <f>H559</f>
        <v>55.86</v>
      </c>
      <c r="I558" s="331">
        <f>I559</f>
        <v>57.33</v>
      </c>
    </row>
    <row r="559" spans="1:9" ht="30">
      <c r="A559" s="102" t="s">
        <v>275</v>
      </c>
      <c r="B559" s="114" t="s">
        <v>479</v>
      </c>
      <c r="C559" s="114" t="s">
        <v>233</v>
      </c>
      <c r="D559" s="114" t="s">
        <v>233</v>
      </c>
      <c r="E559" s="115" t="s">
        <v>507</v>
      </c>
      <c r="F559" s="114" t="s">
        <v>561</v>
      </c>
      <c r="G559" s="341">
        <v>59.29</v>
      </c>
      <c r="H559" s="342">
        <v>55.86</v>
      </c>
      <c r="I559" s="342">
        <v>57.33</v>
      </c>
    </row>
    <row r="560" spans="1:9" ht="15" customHeight="1">
      <c r="A560" s="147" t="s">
        <v>576</v>
      </c>
      <c r="B560" s="148" t="s">
        <v>479</v>
      </c>
      <c r="C560" s="148" t="s">
        <v>233</v>
      </c>
      <c r="D560" s="148" t="s">
        <v>229</v>
      </c>
      <c r="E560" s="266"/>
      <c r="F560" s="148"/>
      <c r="G560" s="331">
        <f>G561+G563+G565+G567</f>
        <v>64.7</v>
      </c>
      <c r="H560" s="331">
        <f>H561+H563+H565+H567</f>
        <v>12</v>
      </c>
      <c r="I560" s="331">
        <f>I561+I563+I565+I567</f>
        <v>6</v>
      </c>
    </row>
    <row r="561" spans="1:9" ht="42.75">
      <c r="A561" s="147" t="s">
        <v>577</v>
      </c>
      <c r="B561" s="148" t="s">
        <v>479</v>
      </c>
      <c r="C561" s="148" t="s">
        <v>233</v>
      </c>
      <c r="D561" s="148" t="s">
        <v>229</v>
      </c>
      <c r="E561" s="266" t="s">
        <v>581</v>
      </c>
      <c r="F561" s="148"/>
      <c r="G561" s="343">
        <f>G562</f>
        <v>64.7</v>
      </c>
      <c r="H561" s="343">
        <f>H562</f>
        <v>12</v>
      </c>
      <c r="I561" s="343">
        <f>I562</f>
        <v>6</v>
      </c>
    </row>
    <row r="562" spans="1:9" ht="30">
      <c r="A562" s="102" t="s">
        <v>275</v>
      </c>
      <c r="B562" s="114" t="s">
        <v>479</v>
      </c>
      <c r="C562" s="114" t="s">
        <v>233</v>
      </c>
      <c r="D562" s="114" t="s">
        <v>229</v>
      </c>
      <c r="E562" s="115" t="s">
        <v>581</v>
      </c>
      <c r="F562" s="114" t="s">
        <v>561</v>
      </c>
      <c r="G562" s="335">
        <v>64.7</v>
      </c>
      <c r="H562" s="336">
        <v>12</v>
      </c>
      <c r="I562" s="336">
        <v>6</v>
      </c>
    </row>
    <row r="563" spans="1:9" ht="57">
      <c r="A563" s="147" t="s">
        <v>579</v>
      </c>
      <c r="B563" s="293" t="s">
        <v>479</v>
      </c>
      <c r="C563" s="293" t="s">
        <v>233</v>
      </c>
      <c r="D563" s="293" t="s">
        <v>229</v>
      </c>
      <c r="E563" s="294" t="s">
        <v>582</v>
      </c>
      <c r="F563" s="293"/>
      <c r="G563" s="343">
        <f>G564</f>
        <v>0</v>
      </c>
      <c r="H563" s="343">
        <f>H564</f>
        <v>0</v>
      </c>
      <c r="I563" s="343">
        <f>I564</f>
        <v>0</v>
      </c>
    </row>
    <row r="564" spans="1:9" ht="15" customHeight="1">
      <c r="A564" s="91" t="s">
        <v>526</v>
      </c>
      <c r="B564" s="114" t="s">
        <v>479</v>
      </c>
      <c r="C564" s="114" t="s">
        <v>233</v>
      </c>
      <c r="D564" s="114" t="s">
        <v>229</v>
      </c>
      <c r="E564" s="115" t="s">
        <v>582</v>
      </c>
      <c r="F564" s="114" t="s">
        <v>527</v>
      </c>
      <c r="G564" s="335"/>
      <c r="H564" s="336"/>
      <c r="I564" s="336"/>
    </row>
    <row r="565" spans="1:9" ht="57">
      <c r="A565" s="147" t="s">
        <v>630</v>
      </c>
      <c r="B565" s="148" t="s">
        <v>479</v>
      </c>
      <c r="C565" s="148" t="s">
        <v>233</v>
      </c>
      <c r="D565" s="148" t="s">
        <v>229</v>
      </c>
      <c r="E565" s="266" t="s">
        <v>631</v>
      </c>
      <c r="F565" s="148"/>
      <c r="G565" s="343">
        <f>G566</f>
        <v>0</v>
      </c>
      <c r="H565" s="343">
        <f>H566</f>
        <v>0</v>
      </c>
      <c r="I565" s="343">
        <f>I566</f>
        <v>0</v>
      </c>
    </row>
    <row r="566" spans="1:9" ht="30">
      <c r="A566" s="102" t="s">
        <v>275</v>
      </c>
      <c r="B566" s="114" t="s">
        <v>479</v>
      </c>
      <c r="C566" s="114" t="s">
        <v>233</v>
      </c>
      <c r="D566" s="114" t="s">
        <v>229</v>
      </c>
      <c r="E566" s="115" t="s">
        <v>631</v>
      </c>
      <c r="F566" s="114" t="s">
        <v>561</v>
      </c>
      <c r="G566" s="335"/>
      <c r="H566" s="336"/>
      <c r="I566" s="336"/>
    </row>
    <row r="567" spans="1:9" ht="48" customHeight="1">
      <c r="A567" s="147" t="s">
        <v>86</v>
      </c>
      <c r="B567" s="148" t="s">
        <v>479</v>
      </c>
      <c r="C567" s="148" t="s">
        <v>233</v>
      </c>
      <c r="D567" s="148" t="s">
        <v>229</v>
      </c>
      <c r="E567" s="148" t="s">
        <v>428</v>
      </c>
      <c r="F567" s="148"/>
      <c r="G567" s="331">
        <f>G568</f>
        <v>0</v>
      </c>
      <c r="H567" s="331">
        <f>H568</f>
        <v>0</v>
      </c>
      <c r="I567" s="331">
        <f>I568</f>
        <v>0</v>
      </c>
    </row>
    <row r="568" spans="1:9" ht="42" customHeight="1">
      <c r="A568" s="91" t="s">
        <v>275</v>
      </c>
      <c r="B568" s="114" t="s">
        <v>479</v>
      </c>
      <c r="C568" s="114" t="s">
        <v>233</v>
      </c>
      <c r="D568" s="114" t="s">
        <v>229</v>
      </c>
      <c r="E568" s="114" t="s">
        <v>428</v>
      </c>
      <c r="F568" s="114" t="s">
        <v>561</v>
      </c>
      <c r="G568" s="344"/>
      <c r="H568" s="336"/>
      <c r="I568" s="336"/>
    </row>
    <row r="569" spans="1:9" s="38" customFormat="1" ht="38.25" customHeight="1">
      <c r="A569" s="291" t="s">
        <v>474</v>
      </c>
      <c r="B569" s="292" t="s">
        <v>479</v>
      </c>
      <c r="C569" s="292" t="s">
        <v>426</v>
      </c>
      <c r="D569" s="292"/>
      <c r="E569" s="292"/>
      <c r="F569" s="292"/>
      <c r="G569" s="345">
        <f>G570</f>
        <v>77.515</v>
      </c>
      <c r="H569" s="345">
        <f aca="true" t="shared" si="24" ref="H569:I571">H570</f>
        <v>80.844</v>
      </c>
      <c r="I569" s="345">
        <f t="shared" si="24"/>
        <v>81.081</v>
      </c>
    </row>
    <row r="570" spans="1:9" ht="15" customHeight="1">
      <c r="A570" s="147" t="s">
        <v>220</v>
      </c>
      <c r="B570" s="148" t="s">
        <v>479</v>
      </c>
      <c r="C570" s="148" t="s">
        <v>426</v>
      </c>
      <c r="D570" s="148" t="s">
        <v>231</v>
      </c>
      <c r="E570" s="148"/>
      <c r="F570" s="148"/>
      <c r="G570" s="331">
        <f>G571</f>
        <v>77.515</v>
      </c>
      <c r="H570" s="331">
        <f t="shared" si="24"/>
        <v>80.844</v>
      </c>
      <c r="I570" s="331">
        <f t="shared" si="24"/>
        <v>81.081</v>
      </c>
    </row>
    <row r="571" spans="1:9" ht="99.75">
      <c r="A571" s="147" t="s">
        <v>583</v>
      </c>
      <c r="B571" s="148" t="s">
        <v>479</v>
      </c>
      <c r="C571" s="148" t="s">
        <v>426</v>
      </c>
      <c r="D571" s="148" t="s">
        <v>231</v>
      </c>
      <c r="E571" s="148" t="s">
        <v>603</v>
      </c>
      <c r="F571" s="148"/>
      <c r="G571" s="331">
        <f>G572</f>
        <v>77.515</v>
      </c>
      <c r="H571" s="331">
        <f t="shared" si="24"/>
        <v>80.844</v>
      </c>
      <c r="I571" s="331">
        <f t="shared" si="24"/>
        <v>81.081</v>
      </c>
    </row>
    <row r="572" spans="1:9" ht="15" customHeight="1">
      <c r="A572" s="91" t="s">
        <v>134</v>
      </c>
      <c r="B572" s="114" t="s">
        <v>479</v>
      </c>
      <c r="C572" s="114" t="s">
        <v>426</v>
      </c>
      <c r="D572" s="114" t="s">
        <v>231</v>
      </c>
      <c r="E572" s="114" t="s">
        <v>603</v>
      </c>
      <c r="F572" s="114" t="s">
        <v>433</v>
      </c>
      <c r="G572" s="335">
        <v>77.515</v>
      </c>
      <c r="H572" s="336">
        <v>80.844</v>
      </c>
      <c r="I572" s="336">
        <v>81.081</v>
      </c>
    </row>
    <row r="573" spans="1:9" s="35" customFormat="1" ht="30" customHeight="1">
      <c r="A573" s="476" t="s">
        <v>28</v>
      </c>
      <c r="B573" s="477">
        <v>300</v>
      </c>
      <c r="C573" s="477"/>
      <c r="D573" s="477"/>
      <c r="E573" s="477"/>
      <c r="F573" s="477"/>
      <c r="G573" s="478">
        <f>G574+G594</f>
        <v>5263.648999999999</v>
      </c>
      <c r="H573" s="478">
        <f>H574+H594</f>
        <v>5539.455000000001</v>
      </c>
      <c r="I573" s="478">
        <f>I574+I594</f>
        <v>6079.793000000001</v>
      </c>
    </row>
    <row r="574" spans="1:9" s="38" customFormat="1" ht="15.75">
      <c r="A574" s="291" t="s">
        <v>473</v>
      </c>
      <c r="B574" s="292" t="s">
        <v>479</v>
      </c>
      <c r="C574" s="292" t="s">
        <v>233</v>
      </c>
      <c r="D574" s="292"/>
      <c r="E574" s="292"/>
      <c r="F574" s="292"/>
      <c r="G574" s="330">
        <f>G575+G584+G587</f>
        <v>5215.164</v>
      </c>
      <c r="H574" s="330">
        <f>H575+H584+H587</f>
        <v>5488.887000000001</v>
      </c>
      <c r="I574" s="330">
        <f>I575+I584+I587</f>
        <v>6029.077</v>
      </c>
    </row>
    <row r="575" spans="1:9" ht="15" customHeight="1">
      <c r="A575" s="147" t="s">
        <v>476</v>
      </c>
      <c r="B575" s="148" t="s">
        <v>479</v>
      </c>
      <c r="C575" s="148" t="s">
        <v>233</v>
      </c>
      <c r="D575" s="148" t="s">
        <v>225</v>
      </c>
      <c r="E575" s="148"/>
      <c r="F575" s="148"/>
      <c r="G575" s="331">
        <f>G576+G578+G580+G582</f>
        <v>5150.464</v>
      </c>
      <c r="H575" s="331">
        <f>H576+H578+H580+H582</f>
        <v>5476.887000000001</v>
      </c>
      <c r="I575" s="331">
        <f>I576+I578+I580+I582</f>
        <v>6023.077</v>
      </c>
    </row>
    <row r="576" spans="1:9" ht="36.75" customHeight="1">
      <c r="A576" s="147" t="s">
        <v>525</v>
      </c>
      <c r="B576" s="148" t="s">
        <v>479</v>
      </c>
      <c r="C576" s="148" t="s">
        <v>233</v>
      </c>
      <c r="D576" s="148" t="s">
        <v>225</v>
      </c>
      <c r="E576" s="148" t="s">
        <v>570</v>
      </c>
      <c r="F576" s="148"/>
      <c r="G576" s="331">
        <f>G577</f>
        <v>634.124</v>
      </c>
      <c r="H576" s="331">
        <f>H577</f>
        <v>988</v>
      </c>
      <c r="I576" s="331">
        <f>I577</f>
        <v>1532.99</v>
      </c>
    </row>
    <row r="577" spans="1:9" ht="30">
      <c r="A577" s="91" t="s">
        <v>275</v>
      </c>
      <c r="B577" s="114" t="s">
        <v>479</v>
      </c>
      <c r="C577" s="114" t="s">
        <v>233</v>
      </c>
      <c r="D577" s="114" t="s">
        <v>225</v>
      </c>
      <c r="E577" s="114" t="s">
        <v>570</v>
      </c>
      <c r="F577" s="114" t="s">
        <v>561</v>
      </c>
      <c r="G577" s="341">
        <v>634.124</v>
      </c>
      <c r="H577" s="342">
        <f>508+480</f>
        <v>988</v>
      </c>
      <c r="I577" s="342">
        <f>508+1024.99</f>
        <v>1532.99</v>
      </c>
    </row>
    <row r="578" spans="1:9" ht="125.25" customHeight="1">
      <c r="A578" s="147" t="s">
        <v>571</v>
      </c>
      <c r="B578" s="293" t="s">
        <v>479</v>
      </c>
      <c r="C578" s="293" t="s">
        <v>233</v>
      </c>
      <c r="D578" s="293" t="s">
        <v>225</v>
      </c>
      <c r="E578" s="293" t="s">
        <v>572</v>
      </c>
      <c r="F578" s="293"/>
      <c r="G578" s="331">
        <f>G579</f>
        <v>4418.5</v>
      </c>
      <c r="H578" s="331">
        <f>H579</f>
        <v>4419.5</v>
      </c>
      <c r="I578" s="331">
        <f>I579</f>
        <v>4420.7</v>
      </c>
    </row>
    <row r="579" spans="1:9" ht="30">
      <c r="A579" s="102" t="s">
        <v>275</v>
      </c>
      <c r="B579" s="114" t="s">
        <v>479</v>
      </c>
      <c r="C579" s="114" t="s">
        <v>233</v>
      </c>
      <c r="D579" s="114" t="s">
        <v>225</v>
      </c>
      <c r="E579" s="114" t="s">
        <v>572</v>
      </c>
      <c r="F579" s="114" t="s">
        <v>561</v>
      </c>
      <c r="G579" s="341">
        <v>4418.5</v>
      </c>
      <c r="H579" s="342">
        <v>4419.5</v>
      </c>
      <c r="I579" s="342">
        <v>4420.7</v>
      </c>
    </row>
    <row r="580" spans="1:9" ht="28.5">
      <c r="A580" s="147" t="s">
        <v>573</v>
      </c>
      <c r="B580" s="148" t="s">
        <v>479</v>
      </c>
      <c r="C580" s="148" t="s">
        <v>233</v>
      </c>
      <c r="D580" s="148" t="s">
        <v>225</v>
      </c>
      <c r="E580" s="148" t="s">
        <v>574</v>
      </c>
      <c r="F580" s="148"/>
      <c r="G580" s="331">
        <f>G581</f>
        <v>59.162</v>
      </c>
      <c r="H580" s="331">
        <f>H581</f>
        <v>59.162</v>
      </c>
      <c r="I580" s="331">
        <f>I581</f>
        <v>59.162</v>
      </c>
    </row>
    <row r="581" spans="1:9" ht="30">
      <c r="A581" s="102" t="s">
        <v>275</v>
      </c>
      <c r="B581" s="114" t="s">
        <v>479</v>
      </c>
      <c r="C581" s="114" t="s">
        <v>233</v>
      </c>
      <c r="D581" s="114" t="s">
        <v>225</v>
      </c>
      <c r="E581" s="114" t="s">
        <v>574</v>
      </c>
      <c r="F581" s="114" t="s">
        <v>561</v>
      </c>
      <c r="G581" s="341">
        <v>59.162</v>
      </c>
      <c r="H581" s="342">
        <v>59.162</v>
      </c>
      <c r="I581" s="342">
        <v>59.162</v>
      </c>
    </row>
    <row r="582" spans="1:9" s="107" customFormat="1" ht="42.75">
      <c r="A582" s="147" t="s">
        <v>604</v>
      </c>
      <c r="B582" s="293" t="s">
        <v>479</v>
      </c>
      <c r="C582" s="293" t="s">
        <v>233</v>
      </c>
      <c r="D582" s="293" t="s">
        <v>225</v>
      </c>
      <c r="E582" s="294" t="s">
        <v>605</v>
      </c>
      <c r="F582" s="293"/>
      <c r="G582" s="331">
        <f>G583</f>
        <v>38.678</v>
      </c>
      <c r="H582" s="331">
        <f>H583</f>
        <v>10.225</v>
      </c>
      <c r="I582" s="331">
        <f>I583</f>
        <v>10.225</v>
      </c>
    </row>
    <row r="583" spans="1:9" s="107" customFormat="1" ht="15" customHeight="1">
      <c r="A583" s="91" t="s">
        <v>628</v>
      </c>
      <c r="B583" s="116" t="s">
        <v>479</v>
      </c>
      <c r="C583" s="116" t="s">
        <v>233</v>
      </c>
      <c r="D583" s="116" t="s">
        <v>225</v>
      </c>
      <c r="E583" s="117" t="s">
        <v>605</v>
      </c>
      <c r="F583" s="116" t="s">
        <v>113</v>
      </c>
      <c r="G583" s="348">
        <v>38.678</v>
      </c>
      <c r="H583" s="338">
        <v>10.225</v>
      </c>
      <c r="I583" s="338">
        <v>10.225</v>
      </c>
    </row>
    <row r="584" spans="1:9" s="38" customFormat="1" ht="15.75">
      <c r="A584" s="295" t="s">
        <v>575</v>
      </c>
      <c r="B584" s="296" t="s">
        <v>479</v>
      </c>
      <c r="C584" s="296" t="s">
        <v>233</v>
      </c>
      <c r="D584" s="296" t="s">
        <v>233</v>
      </c>
      <c r="E584" s="296"/>
      <c r="F584" s="296"/>
      <c r="G584" s="355">
        <f aca="true" t="shared" si="25" ref="G584:I585">G585</f>
        <v>0</v>
      </c>
      <c r="H584" s="355">
        <f t="shared" si="25"/>
        <v>0</v>
      </c>
      <c r="I584" s="355">
        <f t="shared" si="25"/>
        <v>0</v>
      </c>
    </row>
    <row r="585" spans="1:9" ht="42.75">
      <c r="A585" s="147" t="s">
        <v>578</v>
      </c>
      <c r="B585" s="293" t="s">
        <v>479</v>
      </c>
      <c r="C585" s="293" t="s">
        <v>233</v>
      </c>
      <c r="D585" s="293" t="s">
        <v>233</v>
      </c>
      <c r="E585" s="294" t="s">
        <v>580</v>
      </c>
      <c r="F585" s="293"/>
      <c r="G585" s="343">
        <f t="shared" si="25"/>
        <v>0</v>
      </c>
      <c r="H585" s="343">
        <f t="shared" si="25"/>
        <v>0</v>
      </c>
      <c r="I585" s="343">
        <f t="shared" si="25"/>
        <v>0</v>
      </c>
    </row>
    <row r="586" spans="1:9" ht="30">
      <c r="A586" s="102" t="s">
        <v>275</v>
      </c>
      <c r="B586" s="114" t="s">
        <v>479</v>
      </c>
      <c r="C586" s="114" t="s">
        <v>233</v>
      </c>
      <c r="D586" s="114" t="s">
        <v>233</v>
      </c>
      <c r="E586" s="115" t="s">
        <v>580</v>
      </c>
      <c r="F586" s="114" t="s">
        <v>561</v>
      </c>
      <c r="G586" s="335"/>
      <c r="H586" s="336"/>
      <c r="I586" s="336"/>
    </row>
    <row r="587" spans="1:9" ht="15" customHeight="1">
      <c r="A587" s="147" t="s">
        <v>576</v>
      </c>
      <c r="B587" s="148" t="s">
        <v>479</v>
      </c>
      <c r="C587" s="148" t="s">
        <v>233</v>
      </c>
      <c r="D587" s="148" t="s">
        <v>229</v>
      </c>
      <c r="E587" s="266"/>
      <c r="F587" s="148"/>
      <c r="G587" s="343">
        <f>G588+G590+G592</f>
        <v>64.7</v>
      </c>
      <c r="H587" s="343">
        <f>H588+H590+H592</f>
        <v>12</v>
      </c>
      <c r="I587" s="343">
        <f>I588+I590+I592</f>
        <v>6</v>
      </c>
    </row>
    <row r="588" spans="1:9" ht="42.75">
      <c r="A588" s="147" t="s">
        <v>577</v>
      </c>
      <c r="B588" s="293" t="s">
        <v>479</v>
      </c>
      <c r="C588" s="293" t="s">
        <v>233</v>
      </c>
      <c r="D588" s="293" t="s">
        <v>229</v>
      </c>
      <c r="E588" s="294" t="s">
        <v>581</v>
      </c>
      <c r="F588" s="293"/>
      <c r="G588" s="343">
        <f>G589</f>
        <v>64.7</v>
      </c>
      <c r="H588" s="343">
        <f>H589</f>
        <v>12</v>
      </c>
      <c r="I588" s="343">
        <f>I589</f>
        <v>6</v>
      </c>
    </row>
    <row r="589" spans="1:9" ht="30">
      <c r="A589" s="102" t="s">
        <v>275</v>
      </c>
      <c r="B589" s="114" t="s">
        <v>479</v>
      </c>
      <c r="C589" s="114" t="s">
        <v>233</v>
      </c>
      <c r="D589" s="114" t="s">
        <v>229</v>
      </c>
      <c r="E589" s="115" t="s">
        <v>581</v>
      </c>
      <c r="F589" s="114" t="s">
        <v>561</v>
      </c>
      <c r="G589" s="335">
        <v>64.7</v>
      </c>
      <c r="H589" s="336">
        <v>12</v>
      </c>
      <c r="I589" s="336">
        <v>6</v>
      </c>
    </row>
    <row r="590" spans="1:9" ht="57">
      <c r="A590" s="147" t="s">
        <v>579</v>
      </c>
      <c r="B590" s="293" t="s">
        <v>479</v>
      </c>
      <c r="C590" s="293" t="s">
        <v>233</v>
      </c>
      <c r="D590" s="293" t="s">
        <v>229</v>
      </c>
      <c r="E590" s="294" t="s">
        <v>582</v>
      </c>
      <c r="F590" s="293"/>
      <c r="G590" s="343">
        <f>G591</f>
        <v>0</v>
      </c>
      <c r="H590" s="343">
        <f>H591</f>
        <v>0</v>
      </c>
      <c r="I590" s="343">
        <f>I591</f>
        <v>0</v>
      </c>
    </row>
    <row r="591" spans="1:9" ht="15" customHeight="1">
      <c r="A591" s="91" t="s">
        <v>526</v>
      </c>
      <c r="B591" s="114" t="s">
        <v>479</v>
      </c>
      <c r="C591" s="114" t="s">
        <v>233</v>
      </c>
      <c r="D591" s="114" t="s">
        <v>229</v>
      </c>
      <c r="E591" s="115" t="s">
        <v>582</v>
      </c>
      <c r="F591" s="114" t="s">
        <v>527</v>
      </c>
      <c r="G591" s="335"/>
      <c r="H591" s="336"/>
      <c r="I591" s="336"/>
    </row>
    <row r="592" spans="1:9" ht="57">
      <c r="A592" s="147" t="s">
        <v>630</v>
      </c>
      <c r="B592" s="148" t="s">
        <v>479</v>
      </c>
      <c r="C592" s="148" t="s">
        <v>233</v>
      </c>
      <c r="D592" s="148" t="s">
        <v>229</v>
      </c>
      <c r="E592" s="266" t="s">
        <v>631</v>
      </c>
      <c r="F592" s="148"/>
      <c r="G592" s="343">
        <f>G593</f>
        <v>0</v>
      </c>
      <c r="H592" s="343">
        <f>H593</f>
        <v>0</v>
      </c>
      <c r="I592" s="343">
        <f>I593</f>
        <v>0</v>
      </c>
    </row>
    <row r="593" spans="1:9" ht="30">
      <c r="A593" s="102" t="s">
        <v>275</v>
      </c>
      <c r="B593" s="114" t="s">
        <v>479</v>
      </c>
      <c r="C593" s="114" t="s">
        <v>233</v>
      </c>
      <c r="D593" s="114" t="s">
        <v>229</v>
      </c>
      <c r="E593" s="115" t="s">
        <v>631</v>
      </c>
      <c r="F593" s="114" t="s">
        <v>561</v>
      </c>
      <c r="G593" s="335"/>
      <c r="H593" s="336"/>
      <c r="I593" s="336"/>
    </row>
    <row r="594" spans="1:9" s="38" customFormat="1" ht="15.75">
      <c r="A594" s="291" t="s">
        <v>474</v>
      </c>
      <c r="B594" s="292" t="s">
        <v>479</v>
      </c>
      <c r="C594" s="292" t="s">
        <v>426</v>
      </c>
      <c r="D594" s="292"/>
      <c r="E594" s="292"/>
      <c r="F594" s="292"/>
      <c r="G594" s="345">
        <f>G595</f>
        <v>48.485</v>
      </c>
      <c r="H594" s="345">
        <f aca="true" t="shared" si="26" ref="H594:I596">H595</f>
        <v>50.568</v>
      </c>
      <c r="I594" s="345">
        <f t="shared" si="26"/>
        <v>50.716</v>
      </c>
    </row>
    <row r="595" spans="1:9" ht="15" customHeight="1">
      <c r="A595" s="147" t="s">
        <v>220</v>
      </c>
      <c r="B595" s="148" t="s">
        <v>479</v>
      </c>
      <c r="C595" s="148" t="s">
        <v>426</v>
      </c>
      <c r="D595" s="148" t="s">
        <v>231</v>
      </c>
      <c r="E595" s="148"/>
      <c r="F595" s="148"/>
      <c r="G595" s="331">
        <f>G596</f>
        <v>48.485</v>
      </c>
      <c r="H595" s="331">
        <f t="shared" si="26"/>
        <v>50.568</v>
      </c>
      <c r="I595" s="331">
        <f t="shared" si="26"/>
        <v>50.716</v>
      </c>
    </row>
    <row r="596" spans="1:9" ht="99.75">
      <c r="A596" s="147" t="s">
        <v>583</v>
      </c>
      <c r="B596" s="148" t="s">
        <v>479</v>
      </c>
      <c r="C596" s="148" t="s">
        <v>426</v>
      </c>
      <c r="D596" s="148" t="s">
        <v>231</v>
      </c>
      <c r="E596" s="148" t="s">
        <v>603</v>
      </c>
      <c r="F596" s="148"/>
      <c r="G596" s="331">
        <f>G597</f>
        <v>48.485</v>
      </c>
      <c r="H596" s="331">
        <f t="shared" si="26"/>
        <v>50.568</v>
      </c>
      <c r="I596" s="331">
        <f t="shared" si="26"/>
        <v>50.716</v>
      </c>
    </row>
    <row r="597" spans="1:9" ht="15" customHeight="1">
      <c r="A597" s="356" t="s">
        <v>134</v>
      </c>
      <c r="B597" s="357" t="s">
        <v>479</v>
      </c>
      <c r="C597" s="357" t="s">
        <v>426</v>
      </c>
      <c r="D597" s="357" t="s">
        <v>231</v>
      </c>
      <c r="E597" s="357" t="s">
        <v>603</v>
      </c>
      <c r="F597" s="357" t="s">
        <v>433</v>
      </c>
      <c r="G597" s="358">
        <v>48.485</v>
      </c>
      <c r="H597" s="359">
        <v>50.568</v>
      </c>
      <c r="I597" s="359">
        <v>50.716</v>
      </c>
    </row>
    <row r="598" spans="1:9" s="35" customFormat="1" ht="30" customHeight="1">
      <c r="A598" s="476" t="s">
        <v>29</v>
      </c>
      <c r="B598" s="477">
        <v>300</v>
      </c>
      <c r="C598" s="477"/>
      <c r="D598" s="477"/>
      <c r="E598" s="477"/>
      <c r="F598" s="477"/>
      <c r="G598" s="478">
        <f>G599+G623</f>
        <v>6792.3150000000005</v>
      </c>
      <c r="H598" s="478">
        <f>H599+H623</f>
        <v>7021.15</v>
      </c>
      <c r="I598" s="478">
        <f>I599+I623</f>
        <v>7564.376</v>
      </c>
    </row>
    <row r="599" spans="1:9" s="38" customFormat="1" ht="33.75" customHeight="1">
      <c r="A599" s="291" t="s">
        <v>473</v>
      </c>
      <c r="B599" s="292" t="s">
        <v>479</v>
      </c>
      <c r="C599" s="292" t="s">
        <v>233</v>
      </c>
      <c r="D599" s="292"/>
      <c r="E599" s="292"/>
      <c r="F599" s="292"/>
      <c r="G599" s="330">
        <f>G600+G609+G614</f>
        <v>6705.166</v>
      </c>
      <c r="H599" s="330">
        <f>H600+H609+H614</f>
        <v>6930.258</v>
      </c>
      <c r="I599" s="330">
        <f>I600+I609+I614</f>
        <v>7473.218</v>
      </c>
    </row>
    <row r="600" spans="1:9" ht="15" customHeight="1">
      <c r="A600" s="147" t="s">
        <v>476</v>
      </c>
      <c r="B600" s="148" t="s">
        <v>479</v>
      </c>
      <c r="C600" s="148" t="s">
        <v>233</v>
      </c>
      <c r="D600" s="148" t="s">
        <v>225</v>
      </c>
      <c r="E600" s="148"/>
      <c r="F600" s="148"/>
      <c r="G600" s="331">
        <f>G601+G603+G605+G607</f>
        <v>6581.176</v>
      </c>
      <c r="H600" s="331">
        <f>H601+H603+H605+H607</f>
        <v>6862.398</v>
      </c>
      <c r="I600" s="331">
        <f>I601+I603+I605+I607</f>
        <v>7409.888</v>
      </c>
    </row>
    <row r="601" spans="1:9" ht="36.75" customHeight="1">
      <c r="A601" s="147" t="s">
        <v>525</v>
      </c>
      <c r="B601" s="148" t="s">
        <v>479</v>
      </c>
      <c r="C601" s="148" t="s">
        <v>233</v>
      </c>
      <c r="D601" s="148" t="s">
        <v>225</v>
      </c>
      <c r="E601" s="148" t="s">
        <v>570</v>
      </c>
      <c r="F601" s="148"/>
      <c r="G601" s="331">
        <f>G602</f>
        <v>1013.258</v>
      </c>
      <c r="H601" s="331">
        <f>H602</f>
        <v>1330</v>
      </c>
      <c r="I601" s="331">
        <f>I602</f>
        <v>1874.99</v>
      </c>
    </row>
    <row r="602" spans="1:9" ht="30">
      <c r="A602" s="91" t="s">
        <v>275</v>
      </c>
      <c r="B602" s="114" t="s">
        <v>479</v>
      </c>
      <c r="C602" s="114" t="s">
        <v>233</v>
      </c>
      <c r="D602" s="114" t="s">
        <v>225</v>
      </c>
      <c r="E602" s="114" t="s">
        <v>570</v>
      </c>
      <c r="F602" s="114" t="s">
        <v>561</v>
      </c>
      <c r="G602" s="346">
        <v>1013.258</v>
      </c>
      <c r="H602" s="347">
        <f>850+480</f>
        <v>1330</v>
      </c>
      <c r="I602" s="347">
        <f>850+1024.99</f>
        <v>1874.99</v>
      </c>
    </row>
    <row r="603" spans="1:9" ht="125.25" customHeight="1">
      <c r="A603" s="147" t="s">
        <v>571</v>
      </c>
      <c r="B603" s="293" t="s">
        <v>479</v>
      </c>
      <c r="C603" s="293" t="s">
        <v>233</v>
      </c>
      <c r="D603" s="293" t="s">
        <v>225</v>
      </c>
      <c r="E603" s="293" t="s">
        <v>572</v>
      </c>
      <c r="F603" s="293"/>
      <c r="G603" s="331">
        <f>G604</f>
        <v>5427.5</v>
      </c>
      <c r="H603" s="331">
        <f>H604</f>
        <v>5430.5</v>
      </c>
      <c r="I603" s="331">
        <f>I604</f>
        <v>5433</v>
      </c>
    </row>
    <row r="604" spans="1:9" ht="30">
      <c r="A604" s="102" t="s">
        <v>275</v>
      </c>
      <c r="B604" s="114" t="s">
        <v>479</v>
      </c>
      <c r="C604" s="114" t="s">
        <v>233</v>
      </c>
      <c r="D604" s="114" t="s">
        <v>225</v>
      </c>
      <c r="E604" s="114" t="s">
        <v>572</v>
      </c>
      <c r="F604" s="114" t="s">
        <v>561</v>
      </c>
      <c r="G604" s="341">
        <v>5427.5</v>
      </c>
      <c r="H604" s="342">
        <v>5430.5</v>
      </c>
      <c r="I604" s="342">
        <v>5433</v>
      </c>
    </row>
    <row r="605" spans="1:9" ht="28.5">
      <c r="A605" s="147" t="s">
        <v>573</v>
      </c>
      <c r="B605" s="148" t="s">
        <v>479</v>
      </c>
      <c r="C605" s="148" t="s">
        <v>233</v>
      </c>
      <c r="D605" s="148" t="s">
        <v>225</v>
      </c>
      <c r="E605" s="148" t="s">
        <v>574</v>
      </c>
      <c r="F605" s="148"/>
      <c r="G605" s="331">
        <f>G606</f>
        <v>88.055</v>
      </c>
      <c r="H605" s="331">
        <f>H606</f>
        <v>88.055</v>
      </c>
      <c r="I605" s="331">
        <f>I606</f>
        <v>88.055</v>
      </c>
    </row>
    <row r="606" spans="1:9" ht="30">
      <c r="A606" s="102" t="s">
        <v>275</v>
      </c>
      <c r="B606" s="114" t="s">
        <v>479</v>
      </c>
      <c r="C606" s="114" t="s">
        <v>233</v>
      </c>
      <c r="D606" s="114" t="s">
        <v>225</v>
      </c>
      <c r="E606" s="114" t="s">
        <v>574</v>
      </c>
      <c r="F606" s="114" t="s">
        <v>561</v>
      </c>
      <c r="G606" s="341">
        <v>88.055</v>
      </c>
      <c r="H606" s="342">
        <v>88.055</v>
      </c>
      <c r="I606" s="342">
        <v>88.055</v>
      </c>
    </row>
    <row r="607" spans="1:9" s="107" customFormat="1" ht="42.75">
      <c r="A607" s="147" t="s">
        <v>604</v>
      </c>
      <c r="B607" s="293" t="s">
        <v>479</v>
      </c>
      <c r="C607" s="293" t="s">
        <v>233</v>
      </c>
      <c r="D607" s="293" t="s">
        <v>225</v>
      </c>
      <c r="E607" s="294" t="s">
        <v>605</v>
      </c>
      <c r="F607" s="293"/>
      <c r="G607" s="331">
        <f>G608</f>
        <v>52.363</v>
      </c>
      <c r="H607" s="331">
        <f>H608</f>
        <v>13.843</v>
      </c>
      <c r="I607" s="331">
        <f>I608</f>
        <v>13.843</v>
      </c>
    </row>
    <row r="608" spans="1:9" s="107" customFormat="1" ht="15" customHeight="1">
      <c r="A608" s="91" t="s">
        <v>628</v>
      </c>
      <c r="B608" s="116" t="s">
        <v>479</v>
      </c>
      <c r="C608" s="116" t="s">
        <v>233</v>
      </c>
      <c r="D608" s="116" t="s">
        <v>225</v>
      </c>
      <c r="E608" s="117" t="s">
        <v>605</v>
      </c>
      <c r="F608" s="116" t="s">
        <v>113</v>
      </c>
      <c r="G608" s="348">
        <v>52.363</v>
      </c>
      <c r="H608" s="338">
        <v>13.843</v>
      </c>
      <c r="I608" s="338">
        <v>13.843</v>
      </c>
    </row>
    <row r="609" spans="1:9" s="38" customFormat="1" ht="28.5" customHeight="1">
      <c r="A609" s="291" t="s">
        <v>575</v>
      </c>
      <c r="B609" s="292" t="s">
        <v>479</v>
      </c>
      <c r="C609" s="292" t="s">
        <v>233</v>
      </c>
      <c r="D609" s="292" t="s">
        <v>233</v>
      </c>
      <c r="E609" s="292"/>
      <c r="F609" s="292"/>
      <c r="G609" s="349">
        <f>G610+G612</f>
        <v>59.29</v>
      </c>
      <c r="H609" s="349">
        <f>H610+H612</f>
        <v>55.86</v>
      </c>
      <c r="I609" s="349">
        <f>I610+I612</f>
        <v>57.33</v>
      </c>
    </row>
    <row r="610" spans="1:9" ht="42.75">
      <c r="A610" s="147" t="s">
        <v>578</v>
      </c>
      <c r="B610" s="148" t="s">
        <v>479</v>
      </c>
      <c r="C610" s="148" t="s">
        <v>233</v>
      </c>
      <c r="D610" s="148" t="s">
        <v>233</v>
      </c>
      <c r="E610" s="266" t="s">
        <v>580</v>
      </c>
      <c r="F610" s="148"/>
      <c r="G610" s="343">
        <f>G611</f>
        <v>0</v>
      </c>
      <c r="H610" s="343">
        <f>H611</f>
        <v>0</v>
      </c>
      <c r="I610" s="343">
        <f>I611</f>
        <v>0</v>
      </c>
    </row>
    <row r="611" spans="1:9" ht="30">
      <c r="A611" s="102" t="s">
        <v>275</v>
      </c>
      <c r="B611" s="114" t="s">
        <v>479</v>
      </c>
      <c r="C611" s="114" t="s">
        <v>233</v>
      </c>
      <c r="D611" s="114" t="s">
        <v>233</v>
      </c>
      <c r="E611" s="115" t="s">
        <v>580</v>
      </c>
      <c r="F611" s="114" t="s">
        <v>561</v>
      </c>
      <c r="G611" s="335"/>
      <c r="H611" s="336"/>
      <c r="I611" s="336"/>
    </row>
    <row r="612" spans="1:9" ht="42.75">
      <c r="A612" s="147" t="s">
        <v>506</v>
      </c>
      <c r="B612" s="148" t="s">
        <v>479</v>
      </c>
      <c r="C612" s="148" t="s">
        <v>233</v>
      </c>
      <c r="D612" s="148" t="s">
        <v>233</v>
      </c>
      <c r="E612" s="266" t="s">
        <v>507</v>
      </c>
      <c r="F612" s="148"/>
      <c r="G612" s="343">
        <f>G613</f>
        <v>59.29</v>
      </c>
      <c r="H612" s="343">
        <f>H613</f>
        <v>55.86</v>
      </c>
      <c r="I612" s="343">
        <f>I613</f>
        <v>57.33</v>
      </c>
    </row>
    <row r="613" spans="1:9" ht="30">
      <c r="A613" s="102" t="s">
        <v>275</v>
      </c>
      <c r="B613" s="114" t="s">
        <v>479</v>
      </c>
      <c r="C613" s="114" t="s">
        <v>233</v>
      </c>
      <c r="D613" s="114" t="s">
        <v>233</v>
      </c>
      <c r="E613" s="115" t="s">
        <v>507</v>
      </c>
      <c r="F613" s="114" t="s">
        <v>561</v>
      </c>
      <c r="G613" s="335">
        <v>59.29</v>
      </c>
      <c r="H613" s="336">
        <v>55.86</v>
      </c>
      <c r="I613" s="336">
        <v>57.33</v>
      </c>
    </row>
    <row r="614" spans="1:9" ht="15" customHeight="1">
      <c r="A614" s="147" t="s">
        <v>576</v>
      </c>
      <c r="B614" s="148" t="s">
        <v>479</v>
      </c>
      <c r="C614" s="148" t="s">
        <v>233</v>
      </c>
      <c r="D614" s="148" t="s">
        <v>229</v>
      </c>
      <c r="E614" s="266"/>
      <c r="F614" s="148"/>
      <c r="G614" s="331">
        <f>G615+G617+G619+G621</f>
        <v>64.7</v>
      </c>
      <c r="H614" s="331">
        <f>H615+H617+H619+H621</f>
        <v>12</v>
      </c>
      <c r="I614" s="331">
        <f>I615+I617+I619+I621</f>
        <v>6</v>
      </c>
    </row>
    <row r="615" spans="1:9" ht="42.75">
      <c r="A615" s="147" t="s">
        <v>577</v>
      </c>
      <c r="B615" s="148" t="s">
        <v>479</v>
      </c>
      <c r="C615" s="148" t="s">
        <v>233</v>
      </c>
      <c r="D615" s="148" t="s">
        <v>229</v>
      </c>
      <c r="E615" s="266" t="s">
        <v>581</v>
      </c>
      <c r="F615" s="148"/>
      <c r="G615" s="343">
        <f>G616</f>
        <v>64.7</v>
      </c>
      <c r="H615" s="343">
        <f>H616</f>
        <v>12</v>
      </c>
      <c r="I615" s="343">
        <f>I616</f>
        <v>6</v>
      </c>
    </row>
    <row r="616" spans="1:9" ht="30">
      <c r="A616" s="102" t="s">
        <v>275</v>
      </c>
      <c r="B616" s="114" t="s">
        <v>479</v>
      </c>
      <c r="C616" s="114" t="s">
        <v>233</v>
      </c>
      <c r="D616" s="114" t="s">
        <v>229</v>
      </c>
      <c r="E616" s="115" t="s">
        <v>581</v>
      </c>
      <c r="F616" s="114" t="s">
        <v>561</v>
      </c>
      <c r="G616" s="335">
        <v>64.7</v>
      </c>
      <c r="H616" s="336">
        <v>12</v>
      </c>
      <c r="I616" s="336">
        <v>6</v>
      </c>
    </row>
    <row r="617" spans="1:9" ht="57">
      <c r="A617" s="147" t="s">
        <v>579</v>
      </c>
      <c r="B617" s="293" t="s">
        <v>479</v>
      </c>
      <c r="C617" s="293" t="s">
        <v>233</v>
      </c>
      <c r="D617" s="293" t="s">
        <v>229</v>
      </c>
      <c r="E617" s="294" t="s">
        <v>582</v>
      </c>
      <c r="F617" s="293"/>
      <c r="G617" s="360">
        <f>G618</f>
        <v>0</v>
      </c>
      <c r="H617" s="360">
        <f>H618</f>
        <v>0</v>
      </c>
      <c r="I617" s="360">
        <f>I618</f>
        <v>0</v>
      </c>
    </row>
    <row r="618" spans="1:9" ht="15" customHeight="1">
      <c r="A618" s="91" t="s">
        <v>526</v>
      </c>
      <c r="B618" s="114" t="s">
        <v>479</v>
      </c>
      <c r="C618" s="114" t="s">
        <v>233</v>
      </c>
      <c r="D618" s="114" t="s">
        <v>229</v>
      </c>
      <c r="E618" s="115" t="s">
        <v>582</v>
      </c>
      <c r="F618" s="114" t="s">
        <v>527</v>
      </c>
      <c r="G618" s="335"/>
      <c r="H618" s="336"/>
      <c r="I618" s="336"/>
    </row>
    <row r="619" spans="1:9" ht="57">
      <c r="A619" s="147" t="s">
        <v>630</v>
      </c>
      <c r="B619" s="293" t="s">
        <v>479</v>
      </c>
      <c r="C619" s="293" t="s">
        <v>233</v>
      </c>
      <c r="D619" s="293" t="s">
        <v>229</v>
      </c>
      <c r="E619" s="294" t="s">
        <v>631</v>
      </c>
      <c r="F619" s="293"/>
      <c r="G619" s="343">
        <f>G620</f>
        <v>0</v>
      </c>
      <c r="H619" s="343">
        <f>H620</f>
        <v>0</v>
      </c>
      <c r="I619" s="343">
        <f>I620</f>
        <v>0</v>
      </c>
    </row>
    <row r="620" spans="1:9" ht="30">
      <c r="A620" s="102" t="s">
        <v>275</v>
      </c>
      <c r="B620" s="114" t="s">
        <v>479</v>
      </c>
      <c r="C620" s="114" t="s">
        <v>233</v>
      </c>
      <c r="D620" s="114" t="s">
        <v>229</v>
      </c>
      <c r="E620" s="115" t="s">
        <v>631</v>
      </c>
      <c r="F620" s="114" t="s">
        <v>561</v>
      </c>
      <c r="G620" s="335"/>
      <c r="H620" s="336"/>
      <c r="I620" s="336"/>
    </row>
    <row r="621" spans="1:9" ht="59.25" customHeight="1">
      <c r="A621" s="147" t="s">
        <v>86</v>
      </c>
      <c r="B621" s="148" t="s">
        <v>479</v>
      </c>
      <c r="C621" s="148" t="s">
        <v>233</v>
      </c>
      <c r="D621" s="148" t="s">
        <v>229</v>
      </c>
      <c r="E621" s="148" t="s">
        <v>428</v>
      </c>
      <c r="F621" s="148"/>
      <c r="G621" s="331">
        <f>G622</f>
        <v>0</v>
      </c>
      <c r="H621" s="331">
        <f>H622</f>
        <v>0</v>
      </c>
      <c r="I621" s="331">
        <f>I622</f>
        <v>0</v>
      </c>
    </row>
    <row r="622" spans="1:9" ht="30">
      <c r="A622" s="91" t="s">
        <v>275</v>
      </c>
      <c r="B622" s="114" t="s">
        <v>479</v>
      </c>
      <c r="C622" s="114" t="s">
        <v>233</v>
      </c>
      <c r="D622" s="114" t="s">
        <v>229</v>
      </c>
      <c r="E622" s="114" t="s">
        <v>428</v>
      </c>
      <c r="F622" s="114" t="s">
        <v>561</v>
      </c>
      <c r="G622" s="344"/>
      <c r="H622" s="336"/>
      <c r="I622" s="336"/>
    </row>
    <row r="623" spans="1:9" s="38" customFormat="1" ht="15.75">
      <c r="A623" s="291" t="s">
        <v>474</v>
      </c>
      <c r="B623" s="292" t="s">
        <v>479</v>
      </c>
      <c r="C623" s="292" t="s">
        <v>426</v>
      </c>
      <c r="D623" s="292"/>
      <c r="E623" s="292"/>
      <c r="F623" s="292"/>
      <c r="G623" s="345">
        <f>G624</f>
        <v>87.149</v>
      </c>
      <c r="H623" s="345">
        <f aca="true" t="shared" si="27" ref="H623:I625">H624</f>
        <v>90.892</v>
      </c>
      <c r="I623" s="345">
        <f t="shared" si="27"/>
        <v>91.158</v>
      </c>
    </row>
    <row r="624" spans="1:9" ht="15" customHeight="1">
      <c r="A624" s="147" t="s">
        <v>220</v>
      </c>
      <c r="B624" s="148" t="s">
        <v>479</v>
      </c>
      <c r="C624" s="148" t="s">
        <v>426</v>
      </c>
      <c r="D624" s="148" t="s">
        <v>231</v>
      </c>
      <c r="E624" s="148"/>
      <c r="F624" s="148"/>
      <c r="G624" s="331">
        <f>G625</f>
        <v>87.149</v>
      </c>
      <c r="H624" s="331">
        <f t="shared" si="27"/>
        <v>90.892</v>
      </c>
      <c r="I624" s="331">
        <f t="shared" si="27"/>
        <v>91.158</v>
      </c>
    </row>
    <row r="625" spans="1:9" ht="99.75">
      <c r="A625" s="147" t="s">
        <v>583</v>
      </c>
      <c r="B625" s="293" t="s">
        <v>479</v>
      </c>
      <c r="C625" s="293" t="s">
        <v>426</v>
      </c>
      <c r="D625" s="293" t="s">
        <v>231</v>
      </c>
      <c r="E625" s="293" t="s">
        <v>603</v>
      </c>
      <c r="F625" s="293"/>
      <c r="G625" s="331">
        <f>G626</f>
        <v>87.149</v>
      </c>
      <c r="H625" s="331">
        <f t="shared" si="27"/>
        <v>90.892</v>
      </c>
      <c r="I625" s="331">
        <f t="shared" si="27"/>
        <v>91.158</v>
      </c>
    </row>
    <row r="626" spans="1:9" ht="15" customHeight="1">
      <c r="A626" s="91" t="s">
        <v>134</v>
      </c>
      <c r="B626" s="114" t="s">
        <v>479</v>
      </c>
      <c r="C626" s="114" t="s">
        <v>426</v>
      </c>
      <c r="D626" s="114" t="s">
        <v>231</v>
      </c>
      <c r="E626" s="114" t="s">
        <v>603</v>
      </c>
      <c r="F626" s="114" t="s">
        <v>433</v>
      </c>
      <c r="G626" s="335">
        <v>87.149</v>
      </c>
      <c r="H626" s="336">
        <v>90.892</v>
      </c>
      <c r="I626" s="336">
        <v>91.158</v>
      </c>
    </row>
    <row r="627" spans="1:9" s="35" customFormat="1" ht="30" customHeight="1">
      <c r="A627" s="476" t="s">
        <v>30</v>
      </c>
      <c r="B627" s="477">
        <v>300</v>
      </c>
      <c r="C627" s="477"/>
      <c r="D627" s="477"/>
      <c r="E627" s="477"/>
      <c r="F627" s="477"/>
      <c r="G627" s="478">
        <f>G628</f>
        <v>4284.9439999999995</v>
      </c>
      <c r="H627" s="478">
        <f>H628</f>
        <v>4560.339</v>
      </c>
      <c r="I627" s="478">
        <f>I628</f>
        <v>5101.329</v>
      </c>
    </row>
    <row r="628" spans="1:9" s="38" customFormat="1" ht="33.75" customHeight="1">
      <c r="A628" s="291" t="s">
        <v>473</v>
      </c>
      <c r="B628" s="292" t="s">
        <v>479</v>
      </c>
      <c r="C628" s="292" t="s">
        <v>233</v>
      </c>
      <c r="D628" s="292"/>
      <c r="E628" s="292"/>
      <c r="F628" s="292"/>
      <c r="G628" s="330">
        <f>G629+G638+G641</f>
        <v>4284.9439999999995</v>
      </c>
      <c r="H628" s="330">
        <f>H629+H638+H641</f>
        <v>4560.339</v>
      </c>
      <c r="I628" s="330">
        <f>I629+I638+I641</f>
        <v>5101.329</v>
      </c>
    </row>
    <row r="629" spans="1:9" ht="15" customHeight="1">
      <c r="A629" s="147" t="s">
        <v>476</v>
      </c>
      <c r="B629" s="148" t="s">
        <v>479</v>
      </c>
      <c r="C629" s="148" t="s">
        <v>233</v>
      </c>
      <c r="D629" s="148" t="s">
        <v>225</v>
      </c>
      <c r="E629" s="148"/>
      <c r="F629" s="148"/>
      <c r="G629" s="331">
        <f>G630+G632+G634+G636</f>
        <v>4220.244</v>
      </c>
      <c r="H629" s="331">
        <f>H630+H632+H634+H636</f>
        <v>4548.339</v>
      </c>
      <c r="I629" s="331">
        <f>I630+I632+I634+I636</f>
        <v>5095.329</v>
      </c>
    </row>
    <row r="630" spans="1:9" ht="36.75" customHeight="1">
      <c r="A630" s="147" t="s">
        <v>525</v>
      </c>
      <c r="B630" s="148" t="s">
        <v>479</v>
      </c>
      <c r="C630" s="148" t="s">
        <v>233</v>
      </c>
      <c r="D630" s="148" t="s">
        <v>225</v>
      </c>
      <c r="E630" s="148" t="s">
        <v>570</v>
      </c>
      <c r="F630" s="148"/>
      <c r="G630" s="331">
        <f>G631</f>
        <v>394.98</v>
      </c>
      <c r="H630" s="331">
        <f>H631</f>
        <v>744</v>
      </c>
      <c r="I630" s="331">
        <f>I631</f>
        <v>1288.99</v>
      </c>
    </row>
    <row r="631" spans="1:9" ht="30">
      <c r="A631" s="91" t="s">
        <v>275</v>
      </c>
      <c r="B631" s="114" t="s">
        <v>479</v>
      </c>
      <c r="C631" s="114" t="s">
        <v>233</v>
      </c>
      <c r="D631" s="114" t="s">
        <v>225</v>
      </c>
      <c r="E631" s="114" t="s">
        <v>570</v>
      </c>
      <c r="F631" s="114" t="s">
        <v>561</v>
      </c>
      <c r="G631" s="346">
        <v>394.98</v>
      </c>
      <c r="H631" s="347">
        <f>264+480</f>
        <v>744</v>
      </c>
      <c r="I631" s="347">
        <f>264+1024.99</f>
        <v>1288.99</v>
      </c>
    </row>
    <row r="632" spans="1:9" ht="125.25" customHeight="1">
      <c r="A632" s="147" t="s">
        <v>571</v>
      </c>
      <c r="B632" s="293" t="s">
        <v>479</v>
      </c>
      <c r="C632" s="293" t="s">
        <v>233</v>
      </c>
      <c r="D632" s="293" t="s">
        <v>225</v>
      </c>
      <c r="E632" s="293" t="s">
        <v>572</v>
      </c>
      <c r="F632" s="293"/>
      <c r="G632" s="331">
        <f>G633</f>
        <v>3720.5</v>
      </c>
      <c r="H632" s="331">
        <f>H633</f>
        <v>3723</v>
      </c>
      <c r="I632" s="331">
        <f>I633</f>
        <v>3725</v>
      </c>
    </row>
    <row r="633" spans="1:9" ht="30">
      <c r="A633" s="102" t="s">
        <v>275</v>
      </c>
      <c r="B633" s="114" t="s">
        <v>479</v>
      </c>
      <c r="C633" s="114" t="s">
        <v>233</v>
      </c>
      <c r="D633" s="114" t="s">
        <v>225</v>
      </c>
      <c r="E633" s="114" t="s">
        <v>572</v>
      </c>
      <c r="F633" s="114" t="s">
        <v>561</v>
      </c>
      <c r="G633" s="341">
        <v>3720.5</v>
      </c>
      <c r="H633" s="342">
        <v>3723</v>
      </c>
      <c r="I633" s="342">
        <v>3725</v>
      </c>
    </row>
    <row r="634" spans="1:9" ht="28.5">
      <c r="A634" s="147" t="s">
        <v>19</v>
      </c>
      <c r="B634" s="148" t="s">
        <v>479</v>
      </c>
      <c r="C634" s="148" t="s">
        <v>233</v>
      </c>
      <c r="D634" s="148" t="s">
        <v>225</v>
      </c>
      <c r="E634" s="148" t="s">
        <v>574</v>
      </c>
      <c r="F634" s="148"/>
      <c r="G634" s="331">
        <f>G635</f>
        <v>72.921</v>
      </c>
      <c r="H634" s="331">
        <f>H635</f>
        <v>72.921</v>
      </c>
      <c r="I634" s="331">
        <f>I635</f>
        <v>72.921</v>
      </c>
    </row>
    <row r="635" spans="1:9" ht="30">
      <c r="A635" s="102" t="s">
        <v>275</v>
      </c>
      <c r="B635" s="114" t="s">
        <v>479</v>
      </c>
      <c r="C635" s="114" t="s">
        <v>233</v>
      </c>
      <c r="D635" s="114" t="s">
        <v>225</v>
      </c>
      <c r="E635" s="114" t="s">
        <v>574</v>
      </c>
      <c r="F635" s="114" t="s">
        <v>561</v>
      </c>
      <c r="G635" s="335">
        <v>72.921</v>
      </c>
      <c r="H635" s="336">
        <v>72.921</v>
      </c>
      <c r="I635" s="336">
        <v>72.921</v>
      </c>
    </row>
    <row r="636" spans="1:9" s="107" customFormat="1" ht="42.75">
      <c r="A636" s="147" t="s">
        <v>604</v>
      </c>
      <c r="B636" s="293" t="s">
        <v>479</v>
      </c>
      <c r="C636" s="293" t="s">
        <v>233</v>
      </c>
      <c r="D636" s="293" t="s">
        <v>225</v>
      </c>
      <c r="E636" s="294" t="s">
        <v>605</v>
      </c>
      <c r="F636" s="293"/>
      <c r="G636" s="331">
        <f>G637</f>
        <v>31.843</v>
      </c>
      <c r="H636" s="331">
        <f>H637</f>
        <v>8.418</v>
      </c>
      <c r="I636" s="331">
        <f>I637</f>
        <v>8.418</v>
      </c>
    </row>
    <row r="637" spans="1:9" s="107" customFormat="1" ht="15" customHeight="1">
      <c r="A637" s="91" t="s">
        <v>628</v>
      </c>
      <c r="B637" s="116" t="s">
        <v>479</v>
      </c>
      <c r="C637" s="116" t="s">
        <v>233</v>
      </c>
      <c r="D637" s="116" t="s">
        <v>225</v>
      </c>
      <c r="E637" s="117" t="s">
        <v>605</v>
      </c>
      <c r="F637" s="116" t="s">
        <v>113</v>
      </c>
      <c r="G637" s="348">
        <v>31.843</v>
      </c>
      <c r="H637" s="338">
        <v>8.418</v>
      </c>
      <c r="I637" s="338">
        <v>8.418</v>
      </c>
    </row>
    <row r="638" spans="1:9" s="38" customFormat="1" ht="28.5" customHeight="1">
      <c r="A638" s="291" t="s">
        <v>575</v>
      </c>
      <c r="B638" s="292" t="s">
        <v>479</v>
      </c>
      <c r="C638" s="292" t="s">
        <v>233</v>
      </c>
      <c r="D638" s="292" t="s">
        <v>233</v>
      </c>
      <c r="E638" s="292"/>
      <c r="F638" s="292"/>
      <c r="G638" s="349">
        <f aca="true" t="shared" si="28" ref="G638:I639">G639</f>
        <v>0</v>
      </c>
      <c r="H638" s="349">
        <f t="shared" si="28"/>
        <v>0</v>
      </c>
      <c r="I638" s="349">
        <f t="shared" si="28"/>
        <v>0</v>
      </c>
    </row>
    <row r="639" spans="1:9" ht="42.75">
      <c r="A639" s="147" t="s">
        <v>578</v>
      </c>
      <c r="B639" s="148" t="s">
        <v>479</v>
      </c>
      <c r="C639" s="148" t="s">
        <v>233</v>
      </c>
      <c r="D639" s="148" t="s">
        <v>233</v>
      </c>
      <c r="E639" s="266" t="s">
        <v>580</v>
      </c>
      <c r="F639" s="148"/>
      <c r="G639" s="343">
        <f t="shared" si="28"/>
        <v>0</v>
      </c>
      <c r="H639" s="343">
        <f t="shared" si="28"/>
        <v>0</v>
      </c>
      <c r="I639" s="343">
        <f t="shared" si="28"/>
        <v>0</v>
      </c>
    </row>
    <row r="640" spans="1:9" ht="30">
      <c r="A640" s="102" t="s">
        <v>275</v>
      </c>
      <c r="B640" s="114" t="s">
        <v>479</v>
      </c>
      <c r="C640" s="114" t="s">
        <v>233</v>
      </c>
      <c r="D640" s="114" t="s">
        <v>233</v>
      </c>
      <c r="E640" s="115" t="s">
        <v>580</v>
      </c>
      <c r="F640" s="114" t="s">
        <v>561</v>
      </c>
      <c r="G640" s="335"/>
      <c r="H640" s="336"/>
      <c r="I640" s="336"/>
    </row>
    <row r="641" spans="1:9" ht="15" customHeight="1">
      <c r="A641" s="147" t="s">
        <v>576</v>
      </c>
      <c r="B641" s="148" t="s">
        <v>479</v>
      </c>
      <c r="C641" s="148" t="s">
        <v>233</v>
      </c>
      <c r="D641" s="148" t="s">
        <v>229</v>
      </c>
      <c r="E641" s="266"/>
      <c r="F641" s="148"/>
      <c r="G641" s="331">
        <f>G642+G644+G646+G648</f>
        <v>64.7</v>
      </c>
      <c r="H641" s="331">
        <f>H642+H644+H646+H648</f>
        <v>12</v>
      </c>
      <c r="I641" s="331">
        <f>I642+I644+I646+I648</f>
        <v>6</v>
      </c>
    </row>
    <row r="642" spans="1:9" ht="42.75">
      <c r="A642" s="147" t="s">
        <v>577</v>
      </c>
      <c r="B642" s="293" t="s">
        <v>479</v>
      </c>
      <c r="C642" s="293" t="s">
        <v>233</v>
      </c>
      <c r="D642" s="293" t="s">
        <v>229</v>
      </c>
      <c r="E642" s="294" t="s">
        <v>581</v>
      </c>
      <c r="F642" s="293"/>
      <c r="G642" s="343">
        <f>G643</f>
        <v>64.7</v>
      </c>
      <c r="H642" s="343">
        <f>H643</f>
        <v>12</v>
      </c>
      <c r="I642" s="343">
        <f>I643</f>
        <v>6</v>
      </c>
    </row>
    <row r="643" spans="1:9" ht="30">
      <c r="A643" s="102" t="s">
        <v>275</v>
      </c>
      <c r="B643" s="114" t="s">
        <v>479</v>
      </c>
      <c r="C643" s="114" t="s">
        <v>233</v>
      </c>
      <c r="D643" s="114" t="s">
        <v>229</v>
      </c>
      <c r="E643" s="115" t="s">
        <v>581</v>
      </c>
      <c r="F643" s="114" t="s">
        <v>561</v>
      </c>
      <c r="G643" s="335">
        <v>64.7</v>
      </c>
      <c r="H643" s="336">
        <v>12</v>
      </c>
      <c r="I643" s="336">
        <v>6</v>
      </c>
    </row>
    <row r="644" spans="1:9" ht="57">
      <c r="A644" s="147" t="s">
        <v>579</v>
      </c>
      <c r="B644" s="293" t="s">
        <v>479</v>
      </c>
      <c r="C644" s="293" t="s">
        <v>233</v>
      </c>
      <c r="D644" s="293" t="s">
        <v>229</v>
      </c>
      <c r="E644" s="294" t="s">
        <v>582</v>
      </c>
      <c r="F644" s="293"/>
      <c r="G644" s="343">
        <f>G645</f>
        <v>0</v>
      </c>
      <c r="H644" s="343">
        <f>H645</f>
        <v>0</v>
      </c>
      <c r="I644" s="343">
        <f>I645</f>
        <v>0</v>
      </c>
    </row>
    <row r="645" spans="1:9" ht="15" customHeight="1">
      <c r="A645" s="91" t="s">
        <v>526</v>
      </c>
      <c r="B645" s="114" t="s">
        <v>479</v>
      </c>
      <c r="C645" s="114" t="s">
        <v>233</v>
      </c>
      <c r="D645" s="114" t="s">
        <v>229</v>
      </c>
      <c r="E645" s="115" t="s">
        <v>582</v>
      </c>
      <c r="F645" s="114" t="s">
        <v>527</v>
      </c>
      <c r="G645" s="335"/>
      <c r="H645" s="336"/>
      <c r="I645" s="336"/>
    </row>
    <row r="646" spans="1:9" ht="57">
      <c r="A646" s="147" t="s">
        <v>630</v>
      </c>
      <c r="B646" s="148" t="s">
        <v>479</v>
      </c>
      <c r="C646" s="148" t="s">
        <v>233</v>
      </c>
      <c r="D646" s="148" t="s">
        <v>229</v>
      </c>
      <c r="E646" s="266" t="s">
        <v>631</v>
      </c>
      <c r="F646" s="148"/>
      <c r="G646" s="343">
        <f>G647</f>
        <v>0</v>
      </c>
      <c r="H646" s="343">
        <f>H647</f>
        <v>0</v>
      </c>
      <c r="I646" s="343">
        <f>I647</f>
        <v>0</v>
      </c>
    </row>
    <row r="647" spans="1:9" ht="30">
      <c r="A647" s="102" t="s">
        <v>275</v>
      </c>
      <c r="B647" s="114" t="s">
        <v>479</v>
      </c>
      <c r="C647" s="114" t="s">
        <v>233</v>
      </c>
      <c r="D647" s="114" t="s">
        <v>229</v>
      </c>
      <c r="E647" s="115" t="s">
        <v>631</v>
      </c>
      <c r="F647" s="114" t="s">
        <v>561</v>
      </c>
      <c r="G647" s="335"/>
      <c r="H647" s="336"/>
      <c r="I647" s="336"/>
    </row>
    <row r="648" spans="1:9" ht="50.25" customHeight="1">
      <c r="A648" s="147" t="s">
        <v>86</v>
      </c>
      <c r="B648" s="148" t="s">
        <v>479</v>
      </c>
      <c r="C648" s="148" t="s">
        <v>233</v>
      </c>
      <c r="D648" s="148" t="s">
        <v>229</v>
      </c>
      <c r="E648" s="148" t="s">
        <v>428</v>
      </c>
      <c r="F648" s="148"/>
      <c r="G648" s="331">
        <f>G649</f>
        <v>0</v>
      </c>
      <c r="H648" s="331">
        <f>H649</f>
        <v>0</v>
      </c>
      <c r="I648" s="331">
        <f>I649</f>
        <v>0</v>
      </c>
    </row>
    <row r="649" spans="1:9" ht="48" customHeight="1">
      <c r="A649" s="91" t="s">
        <v>275</v>
      </c>
      <c r="B649" s="114" t="s">
        <v>479</v>
      </c>
      <c r="C649" s="114" t="s">
        <v>233</v>
      </c>
      <c r="D649" s="114" t="s">
        <v>229</v>
      </c>
      <c r="E649" s="114" t="s">
        <v>428</v>
      </c>
      <c r="F649" s="114" t="s">
        <v>561</v>
      </c>
      <c r="G649" s="341"/>
      <c r="H649" s="341"/>
      <c r="I649" s="341"/>
    </row>
    <row r="650" spans="1:9" s="35" customFormat="1" ht="30" customHeight="1">
      <c r="A650" s="476" t="s">
        <v>31</v>
      </c>
      <c r="B650" s="477">
        <v>300</v>
      </c>
      <c r="C650" s="477"/>
      <c r="D650" s="477"/>
      <c r="E650" s="477"/>
      <c r="F650" s="477"/>
      <c r="G650" s="478">
        <f>G651+G673</f>
        <v>5442.038</v>
      </c>
      <c r="H650" s="478">
        <f>H651+H673</f>
        <v>5721.423</v>
      </c>
      <c r="I650" s="478">
        <f>I651+I673</f>
        <v>6263.543</v>
      </c>
    </row>
    <row r="651" spans="1:9" s="38" customFormat="1" ht="33.75" customHeight="1">
      <c r="A651" s="291" t="s">
        <v>473</v>
      </c>
      <c r="B651" s="292" t="s">
        <v>479</v>
      </c>
      <c r="C651" s="292" t="s">
        <v>233</v>
      </c>
      <c r="D651" s="292"/>
      <c r="E651" s="292"/>
      <c r="F651" s="292"/>
      <c r="G651" s="330">
        <f>G652+G661+G666</f>
        <v>5386.325</v>
      </c>
      <c r="H651" s="330">
        <f>H652+H661+H666</f>
        <v>5663.317</v>
      </c>
      <c r="I651" s="330">
        <f>I652+I661+I666</f>
        <v>6205.267</v>
      </c>
    </row>
    <row r="652" spans="1:9" ht="15" customHeight="1">
      <c r="A652" s="147" t="s">
        <v>476</v>
      </c>
      <c r="B652" s="148" t="s">
        <v>479</v>
      </c>
      <c r="C652" s="148" t="s">
        <v>233</v>
      </c>
      <c r="D652" s="148" t="s">
        <v>225</v>
      </c>
      <c r="E652" s="148"/>
      <c r="F652" s="148"/>
      <c r="G652" s="331">
        <f>G653+G655+G657+G659</f>
        <v>5265.765</v>
      </c>
      <c r="H652" s="331">
        <f>H653+H655+H657+H659</f>
        <v>5595.457</v>
      </c>
      <c r="I652" s="331">
        <f>I653+I655+I657+I659</f>
        <v>6153.697</v>
      </c>
    </row>
    <row r="653" spans="1:9" ht="36.75" customHeight="1">
      <c r="A653" s="147" t="s">
        <v>525</v>
      </c>
      <c r="B653" s="148" t="s">
        <v>479</v>
      </c>
      <c r="C653" s="148" t="s">
        <v>233</v>
      </c>
      <c r="D653" s="148" t="s">
        <v>225</v>
      </c>
      <c r="E653" s="148" t="s">
        <v>570</v>
      </c>
      <c r="F653" s="148"/>
      <c r="G653" s="331">
        <f>G654</f>
        <v>721.551</v>
      </c>
      <c r="H653" s="331">
        <f>H654</f>
        <v>1079.25</v>
      </c>
      <c r="I653" s="331">
        <f>I654</f>
        <v>1635.5900000000001</v>
      </c>
    </row>
    <row r="654" spans="1:9" ht="30">
      <c r="A654" s="91" t="s">
        <v>275</v>
      </c>
      <c r="B654" s="114" t="s">
        <v>479</v>
      </c>
      <c r="C654" s="114" t="s">
        <v>233</v>
      </c>
      <c r="D654" s="114" t="s">
        <v>225</v>
      </c>
      <c r="E654" s="114" t="s">
        <v>570</v>
      </c>
      <c r="F654" s="114" t="s">
        <v>561</v>
      </c>
      <c r="G654" s="341">
        <v>721.551</v>
      </c>
      <c r="H654" s="342">
        <f>610.6+480-11.35</f>
        <v>1079.25</v>
      </c>
      <c r="I654" s="342">
        <f>610.6+1024.99</f>
        <v>1635.5900000000001</v>
      </c>
    </row>
    <row r="655" spans="1:9" ht="125.25" customHeight="1">
      <c r="A655" s="147" t="s">
        <v>571</v>
      </c>
      <c r="B655" s="293" t="s">
        <v>479</v>
      </c>
      <c r="C655" s="293" t="s">
        <v>233</v>
      </c>
      <c r="D655" s="293" t="s">
        <v>225</v>
      </c>
      <c r="E655" s="293" t="s">
        <v>572</v>
      </c>
      <c r="F655" s="293"/>
      <c r="G655" s="331">
        <f>G656</f>
        <v>4425</v>
      </c>
      <c r="H655" s="331">
        <f>H656</f>
        <v>4427</v>
      </c>
      <c r="I655" s="331">
        <f>I656</f>
        <v>4428.9</v>
      </c>
    </row>
    <row r="656" spans="1:9" ht="30">
      <c r="A656" s="102" t="s">
        <v>275</v>
      </c>
      <c r="B656" s="114" t="s">
        <v>479</v>
      </c>
      <c r="C656" s="114" t="s">
        <v>233</v>
      </c>
      <c r="D656" s="114" t="s">
        <v>225</v>
      </c>
      <c r="E656" s="114" t="s">
        <v>572</v>
      </c>
      <c r="F656" s="114" t="s">
        <v>561</v>
      </c>
      <c r="G656" s="341">
        <v>4425</v>
      </c>
      <c r="H656" s="342">
        <v>4427</v>
      </c>
      <c r="I656" s="342">
        <v>4428.9</v>
      </c>
    </row>
    <row r="657" spans="1:9" ht="28.5">
      <c r="A657" s="147" t="s">
        <v>573</v>
      </c>
      <c r="B657" s="148" t="s">
        <v>479</v>
      </c>
      <c r="C657" s="148" t="s">
        <v>233</v>
      </c>
      <c r="D657" s="148" t="s">
        <v>225</v>
      </c>
      <c r="E657" s="148" t="s">
        <v>574</v>
      </c>
      <c r="F657" s="148"/>
      <c r="G657" s="331">
        <f>G658</f>
        <v>78.424</v>
      </c>
      <c r="H657" s="331">
        <f>H658</f>
        <v>78.424</v>
      </c>
      <c r="I657" s="331">
        <f>I658</f>
        <v>78.424</v>
      </c>
    </row>
    <row r="658" spans="1:9" ht="30">
      <c r="A658" s="102" t="s">
        <v>275</v>
      </c>
      <c r="B658" s="114" t="s">
        <v>479</v>
      </c>
      <c r="C658" s="114" t="s">
        <v>233</v>
      </c>
      <c r="D658" s="114" t="s">
        <v>225</v>
      </c>
      <c r="E658" s="114" t="s">
        <v>574</v>
      </c>
      <c r="F658" s="114" t="s">
        <v>561</v>
      </c>
      <c r="G658" s="335">
        <v>78.424</v>
      </c>
      <c r="H658" s="336">
        <v>78.424</v>
      </c>
      <c r="I658" s="336">
        <v>78.424</v>
      </c>
    </row>
    <row r="659" spans="1:9" s="107" customFormat="1" ht="42.75">
      <c r="A659" s="147" t="s">
        <v>604</v>
      </c>
      <c r="B659" s="293" t="s">
        <v>479</v>
      </c>
      <c r="C659" s="293" t="s">
        <v>233</v>
      </c>
      <c r="D659" s="293" t="s">
        <v>225</v>
      </c>
      <c r="E659" s="294" t="s">
        <v>605</v>
      </c>
      <c r="F659" s="293"/>
      <c r="G659" s="331">
        <f>G660</f>
        <v>40.79</v>
      </c>
      <c r="H659" s="331">
        <f>H660</f>
        <v>10.783</v>
      </c>
      <c r="I659" s="331">
        <f>I660</f>
        <v>10.783</v>
      </c>
    </row>
    <row r="660" spans="1:9" s="107" customFormat="1" ht="15" customHeight="1">
      <c r="A660" s="91" t="s">
        <v>628</v>
      </c>
      <c r="B660" s="116" t="s">
        <v>479</v>
      </c>
      <c r="C660" s="116" t="s">
        <v>233</v>
      </c>
      <c r="D660" s="116" t="s">
        <v>225</v>
      </c>
      <c r="E660" s="117" t="s">
        <v>605</v>
      </c>
      <c r="F660" s="116" t="s">
        <v>113</v>
      </c>
      <c r="G660" s="337">
        <v>40.79</v>
      </c>
      <c r="H660" s="338">
        <v>10.783</v>
      </c>
      <c r="I660" s="338">
        <v>10.783</v>
      </c>
    </row>
    <row r="661" spans="1:9" s="38" customFormat="1" ht="28.5" customHeight="1">
      <c r="A661" s="291" t="s">
        <v>575</v>
      </c>
      <c r="B661" s="292" t="s">
        <v>479</v>
      </c>
      <c r="C661" s="292" t="s">
        <v>233</v>
      </c>
      <c r="D661" s="292" t="s">
        <v>233</v>
      </c>
      <c r="E661" s="292"/>
      <c r="F661" s="292"/>
      <c r="G661" s="345">
        <f>G662+G664</f>
        <v>55.86</v>
      </c>
      <c r="H661" s="345">
        <f>H662+H664</f>
        <v>55.86</v>
      </c>
      <c r="I661" s="345">
        <f>I662+I664</f>
        <v>45.57</v>
      </c>
    </row>
    <row r="662" spans="1:9" ht="42.75">
      <c r="A662" s="147" t="s">
        <v>578</v>
      </c>
      <c r="B662" s="148" t="s">
        <v>479</v>
      </c>
      <c r="C662" s="148" t="s">
        <v>233</v>
      </c>
      <c r="D662" s="148" t="s">
        <v>233</v>
      </c>
      <c r="E662" s="266" t="s">
        <v>580</v>
      </c>
      <c r="F662" s="148"/>
      <c r="G662" s="331">
        <f>G663</f>
        <v>0</v>
      </c>
      <c r="H662" s="331">
        <f>H663</f>
        <v>0</v>
      </c>
      <c r="I662" s="331">
        <f>I663</f>
        <v>0</v>
      </c>
    </row>
    <row r="663" spans="1:9" ht="30">
      <c r="A663" s="102" t="s">
        <v>275</v>
      </c>
      <c r="B663" s="114" t="s">
        <v>479</v>
      </c>
      <c r="C663" s="114" t="s">
        <v>233</v>
      </c>
      <c r="D663" s="114" t="s">
        <v>233</v>
      </c>
      <c r="E663" s="115" t="s">
        <v>580</v>
      </c>
      <c r="F663" s="114" t="s">
        <v>561</v>
      </c>
      <c r="G663" s="341"/>
      <c r="H663" s="342"/>
      <c r="I663" s="342"/>
    </row>
    <row r="664" spans="1:9" ht="42.75">
      <c r="A664" s="147" t="s">
        <v>506</v>
      </c>
      <c r="B664" s="293" t="s">
        <v>479</v>
      </c>
      <c r="C664" s="293" t="s">
        <v>233</v>
      </c>
      <c r="D664" s="293" t="s">
        <v>233</v>
      </c>
      <c r="E664" s="294" t="s">
        <v>507</v>
      </c>
      <c r="F664" s="293"/>
      <c r="G664" s="331">
        <f>G665</f>
        <v>55.86</v>
      </c>
      <c r="H664" s="331">
        <f>H665</f>
        <v>55.86</v>
      </c>
      <c r="I664" s="331">
        <f>I665</f>
        <v>45.57</v>
      </c>
    </row>
    <row r="665" spans="1:9" ht="30">
      <c r="A665" s="102" t="s">
        <v>275</v>
      </c>
      <c r="B665" s="114" t="s">
        <v>479</v>
      </c>
      <c r="C665" s="114" t="s">
        <v>233</v>
      </c>
      <c r="D665" s="114" t="s">
        <v>233</v>
      </c>
      <c r="E665" s="115" t="s">
        <v>507</v>
      </c>
      <c r="F665" s="114" t="s">
        <v>561</v>
      </c>
      <c r="G665" s="341">
        <v>55.86</v>
      </c>
      <c r="H665" s="342">
        <v>55.86</v>
      </c>
      <c r="I665" s="342">
        <v>45.57</v>
      </c>
    </row>
    <row r="666" spans="1:9" ht="15" customHeight="1">
      <c r="A666" s="147" t="s">
        <v>576</v>
      </c>
      <c r="B666" s="148" t="s">
        <v>479</v>
      </c>
      <c r="C666" s="148" t="s">
        <v>233</v>
      </c>
      <c r="D666" s="148" t="s">
        <v>229</v>
      </c>
      <c r="E666" s="266"/>
      <c r="F666" s="148"/>
      <c r="G666" s="331">
        <f>G667+G669+G671</f>
        <v>64.7</v>
      </c>
      <c r="H666" s="331">
        <f>H667+H669+H671</f>
        <v>12</v>
      </c>
      <c r="I666" s="331">
        <f>I667+I669+I671</f>
        <v>6</v>
      </c>
    </row>
    <row r="667" spans="1:9" ht="42.75">
      <c r="A667" s="147" t="s">
        <v>577</v>
      </c>
      <c r="B667" s="148" t="s">
        <v>479</v>
      </c>
      <c r="C667" s="148" t="s">
        <v>233</v>
      </c>
      <c r="D667" s="148" t="s">
        <v>229</v>
      </c>
      <c r="E667" s="266" t="s">
        <v>581</v>
      </c>
      <c r="F667" s="148"/>
      <c r="G667" s="331">
        <f>G668</f>
        <v>64.7</v>
      </c>
      <c r="H667" s="331">
        <f>H668</f>
        <v>12</v>
      </c>
      <c r="I667" s="331">
        <f>I668</f>
        <v>6</v>
      </c>
    </row>
    <row r="668" spans="1:9" ht="30">
      <c r="A668" s="102" t="s">
        <v>275</v>
      </c>
      <c r="B668" s="114" t="s">
        <v>479</v>
      </c>
      <c r="C668" s="114" t="s">
        <v>233</v>
      </c>
      <c r="D668" s="114" t="s">
        <v>229</v>
      </c>
      <c r="E668" s="115" t="s">
        <v>581</v>
      </c>
      <c r="F668" s="114" t="s">
        <v>561</v>
      </c>
      <c r="G668" s="341">
        <v>64.7</v>
      </c>
      <c r="H668" s="342">
        <v>12</v>
      </c>
      <c r="I668" s="342">
        <v>6</v>
      </c>
    </row>
    <row r="669" spans="1:9" ht="57">
      <c r="A669" s="147" t="s">
        <v>579</v>
      </c>
      <c r="B669" s="293" t="s">
        <v>479</v>
      </c>
      <c r="C669" s="293" t="s">
        <v>233</v>
      </c>
      <c r="D669" s="293" t="s">
        <v>229</v>
      </c>
      <c r="E669" s="294" t="s">
        <v>582</v>
      </c>
      <c r="F669" s="293"/>
      <c r="G669" s="343">
        <f>G670</f>
        <v>0</v>
      </c>
      <c r="H669" s="343">
        <f>H670</f>
        <v>0</v>
      </c>
      <c r="I669" s="343">
        <f>I670</f>
        <v>0</v>
      </c>
    </row>
    <row r="670" spans="1:9" ht="15" customHeight="1">
      <c r="A670" s="91" t="s">
        <v>526</v>
      </c>
      <c r="B670" s="114" t="s">
        <v>479</v>
      </c>
      <c r="C670" s="114" t="s">
        <v>233</v>
      </c>
      <c r="D670" s="114" t="s">
        <v>229</v>
      </c>
      <c r="E670" s="115" t="s">
        <v>582</v>
      </c>
      <c r="F670" s="114" t="s">
        <v>527</v>
      </c>
      <c r="G670" s="335"/>
      <c r="H670" s="336"/>
      <c r="I670" s="336"/>
    </row>
    <row r="671" spans="1:9" ht="60">
      <c r="A671" s="91" t="s">
        <v>630</v>
      </c>
      <c r="B671" s="114" t="s">
        <v>479</v>
      </c>
      <c r="C671" s="114" t="s">
        <v>233</v>
      </c>
      <c r="D671" s="114" t="s">
        <v>229</v>
      </c>
      <c r="E671" s="115" t="s">
        <v>631</v>
      </c>
      <c r="F671" s="114"/>
      <c r="G671" s="344">
        <f>G672</f>
        <v>0</v>
      </c>
      <c r="H671" s="336"/>
      <c r="I671" s="336"/>
    </row>
    <row r="672" spans="1:9" ht="30">
      <c r="A672" s="102" t="s">
        <v>275</v>
      </c>
      <c r="B672" s="114" t="s">
        <v>479</v>
      </c>
      <c r="C672" s="114" t="s">
        <v>233</v>
      </c>
      <c r="D672" s="114" t="s">
        <v>229</v>
      </c>
      <c r="E672" s="115" t="s">
        <v>631</v>
      </c>
      <c r="F672" s="114" t="s">
        <v>561</v>
      </c>
      <c r="G672" s="335"/>
      <c r="H672" s="336"/>
      <c r="I672" s="336"/>
    </row>
    <row r="673" spans="1:9" s="38" customFormat="1" ht="38.25" customHeight="1">
      <c r="A673" s="291" t="s">
        <v>474</v>
      </c>
      <c r="B673" s="292" t="s">
        <v>479</v>
      </c>
      <c r="C673" s="292" t="s">
        <v>426</v>
      </c>
      <c r="D673" s="292"/>
      <c r="E673" s="292"/>
      <c r="F673" s="292"/>
      <c r="G673" s="349">
        <f>G674</f>
        <v>55.713</v>
      </c>
      <c r="H673" s="349">
        <f aca="true" t="shared" si="29" ref="H673:I675">H674</f>
        <v>58.106</v>
      </c>
      <c r="I673" s="349">
        <f t="shared" si="29"/>
        <v>58.276</v>
      </c>
    </row>
    <row r="674" spans="1:9" ht="15" customHeight="1">
      <c r="A674" s="147" t="s">
        <v>220</v>
      </c>
      <c r="B674" s="148" t="s">
        <v>479</v>
      </c>
      <c r="C674" s="148" t="s">
        <v>426</v>
      </c>
      <c r="D674" s="148" t="s">
        <v>231</v>
      </c>
      <c r="E674" s="148"/>
      <c r="F674" s="148"/>
      <c r="G674" s="343">
        <f>G675</f>
        <v>55.713</v>
      </c>
      <c r="H674" s="343">
        <f t="shared" si="29"/>
        <v>58.106</v>
      </c>
      <c r="I674" s="343">
        <f t="shared" si="29"/>
        <v>58.276</v>
      </c>
    </row>
    <row r="675" spans="1:9" ht="99.75">
      <c r="A675" s="147" t="s">
        <v>583</v>
      </c>
      <c r="B675" s="148" t="s">
        <v>479</v>
      </c>
      <c r="C675" s="148" t="s">
        <v>426</v>
      </c>
      <c r="D675" s="148" t="s">
        <v>231</v>
      </c>
      <c r="E675" s="148" t="s">
        <v>603</v>
      </c>
      <c r="F675" s="148"/>
      <c r="G675" s="343">
        <f>G676</f>
        <v>55.713</v>
      </c>
      <c r="H675" s="343">
        <f t="shared" si="29"/>
        <v>58.106</v>
      </c>
      <c r="I675" s="343">
        <f t="shared" si="29"/>
        <v>58.276</v>
      </c>
    </row>
    <row r="676" spans="1:9" ht="15" customHeight="1">
      <c r="A676" s="91" t="s">
        <v>134</v>
      </c>
      <c r="B676" s="114" t="s">
        <v>479</v>
      </c>
      <c r="C676" s="114" t="s">
        <v>426</v>
      </c>
      <c r="D676" s="114" t="s">
        <v>231</v>
      </c>
      <c r="E676" s="114" t="s">
        <v>603</v>
      </c>
      <c r="F676" s="114" t="s">
        <v>433</v>
      </c>
      <c r="G676" s="335">
        <v>55.713</v>
      </c>
      <c r="H676" s="336">
        <v>58.106</v>
      </c>
      <c r="I676" s="336">
        <v>58.276</v>
      </c>
    </row>
    <row r="677" spans="1:9" s="35" customFormat="1" ht="30" customHeight="1">
      <c r="A677" s="476" t="s">
        <v>32</v>
      </c>
      <c r="B677" s="477">
        <v>300</v>
      </c>
      <c r="C677" s="477"/>
      <c r="D677" s="477"/>
      <c r="E677" s="477"/>
      <c r="F677" s="477"/>
      <c r="G677" s="478">
        <f>G678+G702</f>
        <v>8348.399000000001</v>
      </c>
      <c r="H677" s="478">
        <f>H678+H702</f>
        <v>8394.962</v>
      </c>
      <c r="I677" s="478">
        <f>I678+I702</f>
        <v>8950.238999999998</v>
      </c>
    </row>
    <row r="678" spans="1:9" s="38" customFormat="1" ht="33.75" customHeight="1">
      <c r="A678" s="291" t="s">
        <v>473</v>
      </c>
      <c r="B678" s="292" t="s">
        <v>479</v>
      </c>
      <c r="C678" s="292" t="s">
        <v>233</v>
      </c>
      <c r="D678" s="292"/>
      <c r="E678" s="292"/>
      <c r="F678" s="292"/>
      <c r="G678" s="330">
        <f>G679+G688+G693</f>
        <v>8198.793000000001</v>
      </c>
      <c r="H678" s="330">
        <f>H679+H688+H693</f>
        <v>8238.93</v>
      </c>
      <c r="I678" s="330">
        <f>I679+I688+I693</f>
        <v>8793.749999999998</v>
      </c>
    </row>
    <row r="679" spans="1:9" ht="15" customHeight="1">
      <c r="A679" s="147" t="s">
        <v>476</v>
      </c>
      <c r="B679" s="148" t="s">
        <v>479</v>
      </c>
      <c r="C679" s="148" t="s">
        <v>233</v>
      </c>
      <c r="D679" s="148" t="s">
        <v>225</v>
      </c>
      <c r="E679" s="148"/>
      <c r="F679" s="148"/>
      <c r="G679" s="331">
        <f>G680+G682+G684+G686</f>
        <v>8074.803000000001</v>
      </c>
      <c r="H679" s="331">
        <f>H680+H682+H684+H686</f>
        <v>8171.070000000001</v>
      </c>
      <c r="I679" s="331">
        <f>I680+I682+I684+I686</f>
        <v>8718.659999999998</v>
      </c>
    </row>
    <row r="680" spans="1:9" ht="36.75" customHeight="1">
      <c r="A680" s="147" t="s">
        <v>525</v>
      </c>
      <c r="B680" s="148" t="s">
        <v>479</v>
      </c>
      <c r="C680" s="148" t="s">
        <v>233</v>
      </c>
      <c r="D680" s="148" t="s">
        <v>225</v>
      </c>
      <c r="E680" s="148" t="s">
        <v>570</v>
      </c>
      <c r="F680" s="148"/>
      <c r="G680" s="331">
        <f>G681</f>
        <v>1828.716</v>
      </c>
      <c r="H680" s="331">
        <f>H681</f>
        <v>1969.8</v>
      </c>
      <c r="I680" s="331">
        <f>I681</f>
        <v>2514.79</v>
      </c>
    </row>
    <row r="681" spans="1:9" ht="30">
      <c r="A681" s="91" t="s">
        <v>275</v>
      </c>
      <c r="B681" s="114" t="s">
        <v>479</v>
      </c>
      <c r="C681" s="114" t="s">
        <v>233</v>
      </c>
      <c r="D681" s="114" t="s">
        <v>225</v>
      </c>
      <c r="E681" s="114" t="s">
        <v>570</v>
      </c>
      <c r="F681" s="114" t="s">
        <v>561</v>
      </c>
      <c r="G681" s="341">
        <v>1828.716</v>
      </c>
      <c r="H681" s="342">
        <f>1489.8+480</f>
        <v>1969.8</v>
      </c>
      <c r="I681" s="342">
        <f>1489.8+1024.99</f>
        <v>2514.79</v>
      </c>
    </row>
    <row r="682" spans="1:9" ht="125.25" customHeight="1">
      <c r="A682" s="147" t="s">
        <v>571</v>
      </c>
      <c r="B682" s="293" t="s">
        <v>479</v>
      </c>
      <c r="C682" s="293" t="s">
        <v>233</v>
      </c>
      <c r="D682" s="293" t="s">
        <v>225</v>
      </c>
      <c r="E682" s="293" t="s">
        <v>572</v>
      </c>
      <c r="F682" s="293"/>
      <c r="G682" s="331">
        <f>G683</f>
        <v>6043.5</v>
      </c>
      <c r="H682" s="331">
        <f>H683</f>
        <v>6046.5</v>
      </c>
      <c r="I682" s="331">
        <f>I683</f>
        <v>6049.1</v>
      </c>
    </row>
    <row r="683" spans="1:9" ht="30">
      <c r="A683" s="102" t="s">
        <v>275</v>
      </c>
      <c r="B683" s="114" t="s">
        <v>479</v>
      </c>
      <c r="C683" s="114" t="s">
        <v>233</v>
      </c>
      <c r="D683" s="114" t="s">
        <v>225</v>
      </c>
      <c r="E683" s="114" t="s">
        <v>572</v>
      </c>
      <c r="F683" s="114" t="s">
        <v>561</v>
      </c>
      <c r="G683" s="341">
        <v>6043.5</v>
      </c>
      <c r="H683" s="342">
        <v>6046.5</v>
      </c>
      <c r="I683" s="342">
        <v>6049.1</v>
      </c>
    </row>
    <row r="684" spans="1:9" ht="28.5">
      <c r="A684" s="147" t="s">
        <v>573</v>
      </c>
      <c r="B684" s="148" t="s">
        <v>479</v>
      </c>
      <c r="C684" s="148" t="s">
        <v>233</v>
      </c>
      <c r="D684" s="148" t="s">
        <v>225</v>
      </c>
      <c r="E684" s="148" t="s">
        <v>574</v>
      </c>
      <c r="F684" s="148"/>
      <c r="G684" s="331">
        <f>G685</f>
        <v>137.586</v>
      </c>
      <c r="H684" s="331">
        <f>H685</f>
        <v>137.586</v>
      </c>
      <c r="I684" s="331">
        <f>I685</f>
        <v>137.586</v>
      </c>
    </row>
    <row r="685" spans="1:9" ht="30">
      <c r="A685" s="102" t="s">
        <v>275</v>
      </c>
      <c r="B685" s="114" t="s">
        <v>479</v>
      </c>
      <c r="C685" s="114" t="s">
        <v>233</v>
      </c>
      <c r="D685" s="114" t="s">
        <v>225</v>
      </c>
      <c r="E685" s="114" t="s">
        <v>574</v>
      </c>
      <c r="F685" s="114" t="s">
        <v>561</v>
      </c>
      <c r="G685" s="335">
        <v>137.586</v>
      </c>
      <c r="H685" s="335">
        <v>137.586</v>
      </c>
      <c r="I685" s="335">
        <v>137.586</v>
      </c>
    </row>
    <row r="686" spans="1:9" s="107" customFormat="1" ht="42.75">
      <c r="A686" s="147" t="s">
        <v>604</v>
      </c>
      <c r="B686" s="293" t="s">
        <v>479</v>
      </c>
      <c r="C686" s="293" t="s">
        <v>233</v>
      </c>
      <c r="D686" s="293" t="s">
        <v>225</v>
      </c>
      <c r="E686" s="294" t="s">
        <v>605</v>
      </c>
      <c r="F686" s="293"/>
      <c r="G686" s="331">
        <f>G687</f>
        <v>65.001</v>
      </c>
      <c r="H686" s="331">
        <f>H687</f>
        <v>17.184</v>
      </c>
      <c r="I686" s="331">
        <f>I687</f>
        <v>17.184</v>
      </c>
    </row>
    <row r="687" spans="1:9" s="107" customFormat="1" ht="15" customHeight="1">
      <c r="A687" s="91" t="s">
        <v>628</v>
      </c>
      <c r="B687" s="116" t="s">
        <v>479</v>
      </c>
      <c r="C687" s="116" t="s">
        <v>233</v>
      </c>
      <c r="D687" s="116" t="s">
        <v>225</v>
      </c>
      <c r="E687" s="117" t="s">
        <v>605</v>
      </c>
      <c r="F687" s="116" t="s">
        <v>113</v>
      </c>
      <c r="G687" s="348">
        <v>65.001</v>
      </c>
      <c r="H687" s="338">
        <v>17.184</v>
      </c>
      <c r="I687" s="338">
        <v>17.184</v>
      </c>
    </row>
    <row r="688" spans="1:9" s="38" customFormat="1" ht="28.5" customHeight="1">
      <c r="A688" s="291" t="s">
        <v>575</v>
      </c>
      <c r="B688" s="292" t="s">
        <v>479</v>
      </c>
      <c r="C688" s="292" t="s">
        <v>233</v>
      </c>
      <c r="D688" s="292" t="s">
        <v>233</v>
      </c>
      <c r="E688" s="292"/>
      <c r="F688" s="292"/>
      <c r="G688" s="345">
        <f>G689+G691</f>
        <v>59.29</v>
      </c>
      <c r="H688" s="345">
        <f>H689+H691</f>
        <v>55.86</v>
      </c>
      <c r="I688" s="345">
        <f>I689+I691</f>
        <v>69.09</v>
      </c>
    </row>
    <row r="689" spans="1:9" ht="42.75">
      <c r="A689" s="147" t="s">
        <v>578</v>
      </c>
      <c r="B689" s="148" t="s">
        <v>479</v>
      </c>
      <c r="C689" s="148" t="s">
        <v>233</v>
      </c>
      <c r="D689" s="148" t="s">
        <v>233</v>
      </c>
      <c r="E689" s="266" t="s">
        <v>580</v>
      </c>
      <c r="F689" s="148"/>
      <c r="G689" s="331">
        <f>G690</f>
        <v>0</v>
      </c>
      <c r="H689" s="331">
        <f>H690</f>
        <v>0</v>
      </c>
      <c r="I689" s="331">
        <f>I690</f>
        <v>0</v>
      </c>
    </row>
    <row r="690" spans="1:10" ht="30">
      <c r="A690" s="102" t="s">
        <v>275</v>
      </c>
      <c r="B690" s="114" t="s">
        <v>479</v>
      </c>
      <c r="C690" s="114" t="s">
        <v>233</v>
      </c>
      <c r="D690" s="114" t="s">
        <v>233</v>
      </c>
      <c r="E690" s="115" t="s">
        <v>580</v>
      </c>
      <c r="F690" s="114" t="s">
        <v>561</v>
      </c>
      <c r="G690" s="341"/>
      <c r="H690" s="361"/>
      <c r="I690" s="361"/>
      <c r="J690" s="92"/>
    </row>
    <row r="691" spans="1:10" ht="42.75">
      <c r="A691" s="147" t="s">
        <v>506</v>
      </c>
      <c r="B691" s="148" t="s">
        <v>479</v>
      </c>
      <c r="C691" s="148" t="s">
        <v>233</v>
      </c>
      <c r="D691" s="148" t="s">
        <v>233</v>
      </c>
      <c r="E691" s="266" t="s">
        <v>507</v>
      </c>
      <c r="F691" s="148"/>
      <c r="G691" s="331">
        <f>G692</f>
        <v>59.29</v>
      </c>
      <c r="H691" s="331">
        <f>H692</f>
        <v>55.86</v>
      </c>
      <c r="I691" s="331">
        <f>I692</f>
        <v>69.09</v>
      </c>
      <c r="J691" s="92"/>
    </row>
    <row r="692" spans="1:10" ht="30">
      <c r="A692" s="102" t="s">
        <v>275</v>
      </c>
      <c r="B692" s="114" t="s">
        <v>479</v>
      </c>
      <c r="C692" s="114" t="s">
        <v>233</v>
      </c>
      <c r="D692" s="114" t="s">
        <v>233</v>
      </c>
      <c r="E692" s="115" t="s">
        <v>507</v>
      </c>
      <c r="F692" s="114" t="s">
        <v>561</v>
      </c>
      <c r="G692" s="341">
        <v>59.29</v>
      </c>
      <c r="H692" s="342">
        <v>55.86</v>
      </c>
      <c r="I692" s="342">
        <v>69.09</v>
      </c>
      <c r="J692" s="92"/>
    </row>
    <row r="693" spans="1:9" ht="15" customHeight="1">
      <c r="A693" s="147" t="s">
        <v>576</v>
      </c>
      <c r="B693" s="148" t="s">
        <v>479</v>
      </c>
      <c r="C693" s="148" t="s">
        <v>233</v>
      </c>
      <c r="D693" s="148" t="s">
        <v>229</v>
      </c>
      <c r="E693" s="266"/>
      <c r="F693" s="148"/>
      <c r="G693" s="331">
        <f>G694+G696+G698+G700</f>
        <v>64.7</v>
      </c>
      <c r="H693" s="331">
        <f>H694+H696+H698+H700</f>
        <v>12</v>
      </c>
      <c r="I693" s="331">
        <f>I694+I696+I698+I700</f>
        <v>6</v>
      </c>
    </row>
    <row r="694" spans="1:9" ht="42.75">
      <c r="A694" s="147" t="s">
        <v>577</v>
      </c>
      <c r="B694" s="148" t="s">
        <v>479</v>
      </c>
      <c r="C694" s="148" t="s">
        <v>233</v>
      </c>
      <c r="D694" s="148" t="s">
        <v>229</v>
      </c>
      <c r="E694" s="266" t="s">
        <v>581</v>
      </c>
      <c r="F694" s="148"/>
      <c r="G694" s="343">
        <f>G695</f>
        <v>64.7</v>
      </c>
      <c r="H694" s="343">
        <f>H695</f>
        <v>12</v>
      </c>
      <c r="I694" s="343">
        <f>I695</f>
        <v>6</v>
      </c>
    </row>
    <row r="695" spans="1:9" ht="30">
      <c r="A695" s="102" t="s">
        <v>275</v>
      </c>
      <c r="B695" s="114" t="s">
        <v>479</v>
      </c>
      <c r="C695" s="114" t="s">
        <v>233</v>
      </c>
      <c r="D695" s="114" t="s">
        <v>229</v>
      </c>
      <c r="E695" s="115" t="s">
        <v>581</v>
      </c>
      <c r="F695" s="114" t="s">
        <v>561</v>
      </c>
      <c r="G695" s="335">
        <v>64.7</v>
      </c>
      <c r="H695" s="336">
        <v>12</v>
      </c>
      <c r="I695" s="336">
        <v>6</v>
      </c>
    </row>
    <row r="696" spans="1:9" ht="57">
      <c r="A696" s="147" t="s">
        <v>579</v>
      </c>
      <c r="B696" s="148" t="s">
        <v>479</v>
      </c>
      <c r="C696" s="148" t="s">
        <v>233</v>
      </c>
      <c r="D696" s="148" t="s">
        <v>229</v>
      </c>
      <c r="E696" s="266" t="s">
        <v>582</v>
      </c>
      <c r="F696" s="148"/>
      <c r="G696" s="343">
        <f>G697</f>
        <v>0</v>
      </c>
      <c r="H696" s="343">
        <f>H697</f>
        <v>0</v>
      </c>
      <c r="I696" s="343">
        <f>I697</f>
        <v>0</v>
      </c>
    </row>
    <row r="697" spans="1:9" ht="15" customHeight="1">
      <c r="A697" s="91" t="s">
        <v>526</v>
      </c>
      <c r="B697" s="114" t="s">
        <v>479</v>
      </c>
      <c r="C697" s="114" t="s">
        <v>233</v>
      </c>
      <c r="D697" s="114" t="s">
        <v>229</v>
      </c>
      <c r="E697" s="115" t="s">
        <v>582</v>
      </c>
      <c r="F697" s="114" t="s">
        <v>527</v>
      </c>
      <c r="G697" s="335"/>
      <c r="H697" s="336"/>
      <c r="I697" s="336"/>
    </row>
    <row r="698" spans="1:9" ht="57">
      <c r="A698" s="147" t="s">
        <v>630</v>
      </c>
      <c r="B698" s="148" t="s">
        <v>479</v>
      </c>
      <c r="C698" s="148" t="s">
        <v>233</v>
      </c>
      <c r="D698" s="148" t="s">
        <v>229</v>
      </c>
      <c r="E698" s="266" t="s">
        <v>631</v>
      </c>
      <c r="F698" s="148"/>
      <c r="G698" s="343">
        <f>G699</f>
        <v>0</v>
      </c>
      <c r="H698" s="343">
        <f>H699</f>
        <v>0</v>
      </c>
      <c r="I698" s="343">
        <f>I699</f>
        <v>0</v>
      </c>
    </row>
    <row r="699" spans="1:9" ht="30">
      <c r="A699" s="102" t="s">
        <v>275</v>
      </c>
      <c r="B699" s="114" t="s">
        <v>479</v>
      </c>
      <c r="C699" s="114" t="s">
        <v>233</v>
      </c>
      <c r="D699" s="114" t="s">
        <v>229</v>
      </c>
      <c r="E699" s="115" t="s">
        <v>631</v>
      </c>
      <c r="F699" s="114" t="s">
        <v>561</v>
      </c>
      <c r="G699" s="335"/>
      <c r="H699" s="336"/>
      <c r="I699" s="336"/>
    </row>
    <row r="700" spans="1:9" ht="51" customHeight="1">
      <c r="A700" s="147" t="s">
        <v>86</v>
      </c>
      <c r="B700" s="148" t="s">
        <v>479</v>
      </c>
      <c r="C700" s="148" t="s">
        <v>233</v>
      </c>
      <c r="D700" s="148" t="s">
        <v>229</v>
      </c>
      <c r="E700" s="148" t="s">
        <v>428</v>
      </c>
      <c r="F700" s="148"/>
      <c r="G700" s="331">
        <f>G701</f>
        <v>0</v>
      </c>
      <c r="H700" s="331">
        <f>H701</f>
        <v>0</v>
      </c>
      <c r="I700" s="331">
        <f>I701</f>
        <v>0</v>
      </c>
    </row>
    <row r="701" spans="1:9" ht="30">
      <c r="A701" s="91" t="s">
        <v>275</v>
      </c>
      <c r="B701" s="114" t="s">
        <v>479</v>
      </c>
      <c r="C701" s="114" t="s">
        <v>233</v>
      </c>
      <c r="D701" s="114" t="s">
        <v>229</v>
      </c>
      <c r="E701" s="114" t="s">
        <v>428</v>
      </c>
      <c r="F701" s="114" t="s">
        <v>561</v>
      </c>
      <c r="G701" s="344"/>
      <c r="H701" s="336"/>
      <c r="I701" s="336"/>
    </row>
    <row r="702" spans="1:9" s="38" customFormat="1" ht="38.25" customHeight="1">
      <c r="A702" s="291" t="s">
        <v>474</v>
      </c>
      <c r="B702" s="292" t="s">
        <v>479</v>
      </c>
      <c r="C702" s="292" t="s">
        <v>426</v>
      </c>
      <c r="D702" s="292"/>
      <c r="E702" s="292"/>
      <c r="F702" s="292"/>
      <c r="G702" s="345">
        <f>G703</f>
        <v>149.606</v>
      </c>
      <c r="H702" s="345">
        <f aca="true" t="shared" si="30" ref="H702:I704">H703</f>
        <v>156.032</v>
      </c>
      <c r="I702" s="345">
        <f t="shared" si="30"/>
        <v>156.489</v>
      </c>
    </row>
    <row r="703" spans="1:9" ht="15" customHeight="1">
      <c r="A703" s="147" t="s">
        <v>220</v>
      </c>
      <c r="B703" s="148" t="s">
        <v>479</v>
      </c>
      <c r="C703" s="148" t="s">
        <v>426</v>
      </c>
      <c r="D703" s="148" t="s">
        <v>231</v>
      </c>
      <c r="E703" s="148"/>
      <c r="F703" s="148"/>
      <c r="G703" s="331">
        <f>G704</f>
        <v>149.606</v>
      </c>
      <c r="H703" s="331">
        <f t="shared" si="30"/>
        <v>156.032</v>
      </c>
      <c r="I703" s="331">
        <f t="shared" si="30"/>
        <v>156.489</v>
      </c>
    </row>
    <row r="704" spans="1:9" ht="99.75">
      <c r="A704" s="147" t="s">
        <v>583</v>
      </c>
      <c r="B704" s="148" t="s">
        <v>479</v>
      </c>
      <c r="C704" s="148" t="s">
        <v>426</v>
      </c>
      <c r="D704" s="148" t="s">
        <v>231</v>
      </c>
      <c r="E704" s="148" t="s">
        <v>603</v>
      </c>
      <c r="F704" s="148"/>
      <c r="G704" s="331">
        <f>G705</f>
        <v>149.606</v>
      </c>
      <c r="H704" s="331">
        <f t="shared" si="30"/>
        <v>156.032</v>
      </c>
      <c r="I704" s="331">
        <f t="shared" si="30"/>
        <v>156.489</v>
      </c>
    </row>
    <row r="705" spans="1:9" ht="15" customHeight="1">
      <c r="A705" s="91" t="s">
        <v>134</v>
      </c>
      <c r="B705" s="114" t="s">
        <v>479</v>
      </c>
      <c r="C705" s="114" t="s">
        <v>426</v>
      </c>
      <c r="D705" s="114" t="s">
        <v>231</v>
      </c>
      <c r="E705" s="114" t="s">
        <v>603</v>
      </c>
      <c r="F705" s="114" t="s">
        <v>433</v>
      </c>
      <c r="G705" s="335">
        <v>149.606</v>
      </c>
      <c r="H705" s="336">
        <v>156.032</v>
      </c>
      <c r="I705" s="336">
        <v>156.489</v>
      </c>
    </row>
    <row r="706" spans="1:9" s="35" customFormat="1" ht="30" customHeight="1">
      <c r="A706" s="476" t="s">
        <v>33</v>
      </c>
      <c r="B706" s="477">
        <v>300</v>
      </c>
      <c r="C706" s="477"/>
      <c r="D706" s="477"/>
      <c r="E706" s="477"/>
      <c r="F706" s="477"/>
      <c r="G706" s="478">
        <f>G707</f>
        <v>5629.418</v>
      </c>
      <c r="H706" s="478">
        <f>H707</f>
        <v>5877.21</v>
      </c>
      <c r="I706" s="478">
        <f>I707</f>
        <v>6407.61</v>
      </c>
    </row>
    <row r="707" spans="1:9" s="38" customFormat="1" ht="15.75">
      <c r="A707" s="291" t="s">
        <v>473</v>
      </c>
      <c r="B707" s="292" t="s">
        <v>479</v>
      </c>
      <c r="C707" s="292" t="s">
        <v>233</v>
      </c>
      <c r="D707" s="292"/>
      <c r="E707" s="292"/>
      <c r="F707" s="292"/>
      <c r="G707" s="330">
        <f>G708+G717+G722</f>
        <v>5629.418</v>
      </c>
      <c r="H707" s="330">
        <f>H708+H717+H722</f>
        <v>5877.21</v>
      </c>
      <c r="I707" s="330">
        <f>I708+I717+I722</f>
        <v>6407.61</v>
      </c>
    </row>
    <row r="708" spans="1:9" ht="15" customHeight="1">
      <c r="A708" s="147" t="s">
        <v>476</v>
      </c>
      <c r="B708" s="148" t="s">
        <v>479</v>
      </c>
      <c r="C708" s="148" t="s">
        <v>233</v>
      </c>
      <c r="D708" s="148" t="s">
        <v>225</v>
      </c>
      <c r="E708" s="148"/>
      <c r="F708" s="148"/>
      <c r="G708" s="331">
        <f>G709+G711+G713+G715</f>
        <v>5508.858</v>
      </c>
      <c r="H708" s="331">
        <f>H709+H711+H713+H715</f>
        <v>5809.35</v>
      </c>
      <c r="I708" s="331">
        <f>I709+I711+I713+I715</f>
        <v>6356.04</v>
      </c>
    </row>
    <row r="709" spans="1:9" ht="36.75" customHeight="1">
      <c r="A709" s="147" t="s">
        <v>525</v>
      </c>
      <c r="B709" s="148" t="s">
        <v>479</v>
      </c>
      <c r="C709" s="148" t="s">
        <v>233</v>
      </c>
      <c r="D709" s="148" t="s">
        <v>225</v>
      </c>
      <c r="E709" s="148" t="s">
        <v>570</v>
      </c>
      <c r="F709" s="148"/>
      <c r="G709" s="331">
        <f>G710</f>
        <v>632.558</v>
      </c>
      <c r="H709" s="331">
        <f>H710</f>
        <v>975</v>
      </c>
      <c r="I709" s="331">
        <f>I710</f>
        <v>1519.99</v>
      </c>
    </row>
    <row r="710" spans="1:9" ht="30">
      <c r="A710" s="91" t="s">
        <v>275</v>
      </c>
      <c r="B710" s="114" t="s">
        <v>479</v>
      </c>
      <c r="C710" s="114" t="s">
        <v>233</v>
      </c>
      <c r="D710" s="114" t="s">
        <v>225</v>
      </c>
      <c r="E710" s="114" t="s">
        <v>570</v>
      </c>
      <c r="F710" s="114" t="s">
        <v>561</v>
      </c>
      <c r="G710" s="341">
        <v>632.558</v>
      </c>
      <c r="H710" s="341">
        <f>495+480</f>
        <v>975</v>
      </c>
      <c r="I710" s="341">
        <f>495+1024.99</f>
        <v>1519.99</v>
      </c>
    </row>
    <row r="711" spans="1:9" ht="125.25" customHeight="1">
      <c r="A711" s="147" t="s">
        <v>571</v>
      </c>
      <c r="B711" s="148" t="s">
        <v>479</v>
      </c>
      <c r="C711" s="148" t="s">
        <v>233</v>
      </c>
      <c r="D711" s="148" t="s">
        <v>225</v>
      </c>
      <c r="E711" s="148" t="s">
        <v>572</v>
      </c>
      <c r="F711" s="148"/>
      <c r="G711" s="331">
        <f>G712</f>
        <v>4728.5</v>
      </c>
      <c r="H711" s="331">
        <f>H712</f>
        <v>4730.5</v>
      </c>
      <c r="I711" s="331">
        <f>I712</f>
        <v>4732.2</v>
      </c>
    </row>
    <row r="712" spans="1:9" ht="30">
      <c r="A712" s="102" t="s">
        <v>275</v>
      </c>
      <c r="B712" s="114" t="s">
        <v>479</v>
      </c>
      <c r="C712" s="114" t="s">
        <v>233</v>
      </c>
      <c r="D712" s="114" t="s">
        <v>225</v>
      </c>
      <c r="E712" s="114" t="s">
        <v>572</v>
      </c>
      <c r="F712" s="114" t="s">
        <v>561</v>
      </c>
      <c r="G712" s="341">
        <v>4728.5</v>
      </c>
      <c r="H712" s="342">
        <v>4730.5</v>
      </c>
      <c r="I712" s="342">
        <v>4732.2</v>
      </c>
    </row>
    <row r="713" spans="1:9" ht="28.5">
      <c r="A713" s="147" t="s">
        <v>573</v>
      </c>
      <c r="B713" s="148" t="s">
        <v>479</v>
      </c>
      <c r="C713" s="148" t="s">
        <v>233</v>
      </c>
      <c r="D713" s="148" t="s">
        <v>225</v>
      </c>
      <c r="E713" s="148" t="s">
        <v>574</v>
      </c>
      <c r="F713" s="148"/>
      <c r="G713" s="331">
        <f>G714</f>
        <v>88.055</v>
      </c>
      <c r="H713" s="331">
        <f>H714</f>
        <v>88.055</v>
      </c>
      <c r="I713" s="331">
        <f>I714</f>
        <v>88.055</v>
      </c>
    </row>
    <row r="714" spans="1:9" ht="28.5">
      <c r="A714" s="297" t="s">
        <v>275</v>
      </c>
      <c r="B714" s="148" t="s">
        <v>479</v>
      </c>
      <c r="C714" s="148" t="s">
        <v>233</v>
      </c>
      <c r="D714" s="148" t="s">
        <v>225</v>
      </c>
      <c r="E714" s="148" t="s">
        <v>574</v>
      </c>
      <c r="F714" s="148" t="s">
        <v>561</v>
      </c>
      <c r="G714" s="335">
        <v>88.055</v>
      </c>
      <c r="H714" s="362">
        <v>88.055</v>
      </c>
      <c r="I714" s="362">
        <v>88.055</v>
      </c>
    </row>
    <row r="715" spans="1:9" s="107" customFormat="1" ht="42.75">
      <c r="A715" s="147" t="s">
        <v>604</v>
      </c>
      <c r="B715" s="293" t="s">
        <v>479</v>
      </c>
      <c r="C715" s="293" t="s">
        <v>233</v>
      </c>
      <c r="D715" s="293" t="s">
        <v>225</v>
      </c>
      <c r="E715" s="294" t="s">
        <v>605</v>
      </c>
      <c r="F715" s="293"/>
      <c r="G715" s="331">
        <f>G716</f>
        <v>59.745</v>
      </c>
      <c r="H715" s="331">
        <f>H716</f>
        <v>15.795</v>
      </c>
      <c r="I715" s="331">
        <f>I716</f>
        <v>15.795</v>
      </c>
    </row>
    <row r="716" spans="1:9" s="107" customFormat="1" ht="15" customHeight="1">
      <c r="A716" s="91" t="s">
        <v>628</v>
      </c>
      <c r="B716" s="116" t="s">
        <v>479</v>
      </c>
      <c r="C716" s="116" t="s">
        <v>233</v>
      </c>
      <c r="D716" s="116" t="s">
        <v>225</v>
      </c>
      <c r="E716" s="117" t="s">
        <v>605</v>
      </c>
      <c r="F716" s="116" t="s">
        <v>113</v>
      </c>
      <c r="G716" s="348">
        <v>59.745</v>
      </c>
      <c r="H716" s="338">
        <v>15.795</v>
      </c>
      <c r="I716" s="338">
        <v>15.795</v>
      </c>
    </row>
    <row r="717" spans="1:9" s="38" customFormat="1" ht="28.5" customHeight="1">
      <c r="A717" s="291" t="s">
        <v>575</v>
      </c>
      <c r="B717" s="292" t="s">
        <v>479</v>
      </c>
      <c r="C717" s="292" t="s">
        <v>233</v>
      </c>
      <c r="D717" s="292" t="s">
        <v>233</v>
      </c>
      <c r="E717" s="292"/>
      <c r="F717" s="292"/>
      <c r="G717" s="345">
        <f>G718+G720</f>
        <v>55.86</v>
      </c>
      <c r="H717" s="345">
        <f>H718+H720</f>
        <v>55.86</v>
      </c>
      <c r="I717" s="345">
        <f>I718+I720</f>
        <v>45.57</v>
      </c>
    </row>
    <row r="718" spans="1:9" ht="42.75">
      <c r="A718" s="147" t="s">
        <v>578</v>
      </c>
      <c r="B718" s="148" t="s">
        <v>479</v>
      </c>
      <c r="C718" s="148" t="s">
        <v>233</v>
      </c>
      <c r="D718" s="148" t="s">
        <v>233</v>
      </c>
      <c r="E718" s="266" t="s">
        <v>580</v>
      </c>
      <c r="F718" s="148"/>
      <c r="G718" s="331">
        <f>G719</f>
        <v>0</v>
      </c>
      <c r="H718" s="331">
        <f>H719</f>
        <v>0</v>
      </c>
      <c r="I718" s="331">
        <f>I719</f>
        <v>0</v>
      </c>
    </row>
    <row r="719" spans="1:9" ht="30">
      <c r="A719" s="102" t="s">
        <v>275</v>
      </c>
      <c r="B719" s="114" t="s">
        <v>479</v>
      </c>
      <c r="C719" s="114" t="s">
        <v>233</v>
      </c>
      <c r="D719" s="114" t="s">
        <v>233</v>
      </c>
      <c r="E719" s="115" t="s">
        <v>580</v>
      </c>
      <c r="F719" s="114" t="s">
        <v>561</v>
      </c>
      <c r="G719" s="341"/>
      <c r="H719" s="342"/>
      <c r="I719" s="342"/>
    </row>
    <row r="720" spans="1:9" ht="42.75">
      <c r="A720" s="147" t="s">
        <v>506</v>
      </c>
      <c r="B720" s="148" t="s">
        <v>479</v>
      </c>
      <c r="C720" s="148" t="s">
        <v>233</v>
      </c>
      <c r="D720" s="148" t="s">
        <v>233</v>
      </c>
      <c r="E720" s="266" t="s">
        <v>507</v>
      </c>
      <c r="F720" s="148"/>
      <c r="G720" s="331">
        <f>G721</f>
        <v>55.86</v>
      </c>
      <c r="H720" s="331">
        <f>H721</f>
        <v>55.86</v>
      </c>
      <c r="I720" s="331">
        <f>I721</f>
        <v>45.57</v>
      </c>
    </row>
    <row r="721" spans="1:9" ht="30">
      <c r="A721" s="102" t="s">
        <v>275</v>
      </c>
      <c r="B721" s="114" t="s">
        <v>479</v>
      </c>
      <c r="C721" s="114" t="s">
        <v>233</v>
      </c>
      <c r="D721" s="114" t="s">
        <v>233</v>
      </c>
      <c r="E721" s="115" t="s">
        <v>507</v>
      </c>
      <c r="F721" s="114" t="s">
        <v>561</v>
      </c>
      <c r="G721" s="341">
        <v>55.86</v>
      </c>
      <c r="H721" s="342">
        <v>55.86</v>
      </c>
      <c r="I721" s="342">
        <v>45.57</v>
      </c>
    </row>
    <row r="722" spans="1:9" ht="15" customHeight="1">
      <c r="A722" s="147" t="s">
        <v>576</v>
      </c>
      <c r="B722" s="148" t="s">
        <v>479</v>
      </c>
      <c r="C722" s="148" t="s">
        <v>233</v>
      </c>
      <c r="D722" s="148" t="s">
        <v>229</v>
      </c>
      <c r="E722" s="266"/>
      <c r="F722" s="148"/>
      <c r="G722" s="331">
        <f>G723+G725+G727+G729</f>
        <v>64.7</v>
      </c>
      <c r="H722" s="331">
        <f>H723+H725+H727+H729</f>
        <v>12</v>
      </c>
      <c r="I722" s="331">
        <f>I723+I725+I727+I729</f>
        <v>6</v>
      </c>
    </row>
    <row r="723" spans="1:9" ht="42.75">
      <c r="A723" s="147" t="s">
        <v>577</v>
      </c>
      <c r="B723" s="148" t="s">
        <v>479</v>
      </c>
      <c r="C723" s="148" t="s">
        <v>233</v>
      </c>
      <c r="D723" s="148" t="s">
        <v>229</v>
      </c>
      <c r="E723" s="266" t="s">
        <v>581</v>
      </c>
      <c r="F723" s="148"/>
      <c r="G723" s="343">
        <f>G724</f>
        <v>64.7</v>
      </c>
      <c r="H723" s="343">
        <f>H724</f>
        <v>12</v>
      </c>
      <c r="I723" s="343">
        <f>I724</f>
        <v>6</v>
      </c>
    </row>
    <row r="724" spans="1:9" ht="30">
      <c r="A724" s="102" t="s">
        <v>275</v>
      </c>
      <c r="B724" s="114" t="s">
        <v>479</v>
      </c>
      <c r="C724" s="114" t="s">
        <v>233</v>
      </c>
      <c r="D724" s="114" t="s">
        <v>229</v>
      </c>
      <c r="E724" s="115" t="s">
        <v>581</v>
      </c>
      <c r="F724" s="114" t="s">
        <v>561</v>
      </c>
      <c r="G724" s="335">
        <v>64.7</v>
      </c>
      <c r="H724" s="336">
        <v>12</v>
      </c>
      <c r="I724" s="336">
        <v>6</v>
      </c>
    </row>
    <row r="725" spans="1:9" ht="57">
      <c r="A725" s="147" t="s">
        <v>579</v>
      </c>
      <c r="B725" s="293" t="s">
        <v>479</v>
      </c>
      <c r="C725" s="293" t="s">
        <v>233</v>
      </c>
      <c r="D725" s="293" t="s">
        <v>229</v>
      </c>
      <c r="E725" s="294" t="s">
        <v>582</v>
      </c>
      <c r="F725" s="148"/>
      <c r="G725" s="343">
        <f>G726</f>
        <v>0</v>
      </c>
      <c r="H725" s="343">
        <f>H726</f>
        <v>0</v>
      </c>
      <c r="I725" s="343">
        <f>I726</f>
        <v>0</v>
      </c>
    </row>
    <row r="726" spans="1:9" ht="15" customHeight="1">
      <c r="A726" s="91" t="s">
        <v>526</v>
      </c>
      <c r="B726" s="114" t="s">
        <v>479</v>
      </c>
      <c r="C726" s="114" t="s">
        <v>233</v>
      </c>
      <c r="D726" s="114" t="s">
        <v>229</v>
      </c>
      <c r="E726" s="115" t="s">
        <v>582</v>
      </c>
      <c r="F726" s="114" t="s">
        <v>527</v>
      </c>
      <c r="G726" s="335"/>
      <c r="H726" s="336"/>
      <c r="I726" s="336"/>
    </row>
    <row r="727" spans="1:9" ht="57">
      <c r="A727" s="147" t="s">
        <v>630</v>
      </c>
      <c r="B727" s="148" t="s">
        <v>479</v>
      </c>
      <c r="C727" s="148" t="s">
        <v>233</v>
      </c>
      <c r="D727" s="148" t="s">
        <v>229</v>
      </c>
      <c r="E727" s="266" t="s">
        <v>631</v>
      </c>
      <c r="F727" s="148"/>
      <c r="G727" s="343">
        <f>G728</f>
        <v>0</v>
      </c>
      <c r="H727" s="343">
        <f>H728</f>
        <v>0</v>
      </c>
      <c r="I727" s="343">
        <f>I728</f>
        <v>0</v>
      </c>
    </row>
    <row r="728" spans="1:9" ht="30">
      <c r="A728" s="102" t="s">
        <v>275</v>
      </c>
      <c r="B728" s="114" t="s">
        <v>479</v>
      </c>
      <c r="C728" s="114" t="s">
        <v>233</v>
      </c>
      <c r="D728" s="114" t="s">
        <v>229</v>
      </c>
      <c r="E728" s="115" t="s">
        <v>631</v>
      </c>
      <c r="F728" s="114" t="s">
        <v>561</v>
      </c>
      <c r="G728" s="335"/>
      <c r="H728" s="336"/>
      <c r="I728" s="336"/>
    </row>
    <row r="729" spans="1:9" ht="51" customHeight="1">
      <c r="A729" s="147" t="s">
        <v>86</v>
      </c>
      <c r="B729" s="148" t="s">
        <v>479</v>
      </c>
      <c r="C729" s="148" t="s">
        <v>233</v>
      </c>
      <c r="D729" s="148" t="s">
        <v>229</v>
      </c>
      <c r="E729" s="148" t="s">
        <v>428</v>
      </c>
      <c r="F729" s="148"/>
      <c r="G729" s="343">
        <f>G730</f>
        <v>0</v>
      </c>
      <c r="H729" s="343">
        <f>H730</f>
        <v>0</v>
      </c>
      <c r="I729" s="343">
        <f>I730</f>
        <v>0</v>
      </c>
    </row>
    <row r="730" spans="1:9" ht="56.25" customHeight="1">
      <c r="A730" s="91" t="s">
        <v>275</v>
      </c>
      <c r="B730" s="114" t="s">
        <v>479</v>
      </c>
      <c r="C730" s="114" t="s">
        <v>233</v>
      </c>
      <c r="D730" s="114" t="s">
        <v>229</v>
      </c>
      <c r="E730" s="114" t="s">
        <v>428</v>
      </c>
      <c r="F730" s="114" t="s">
        <v>561</v>
      </c>
      <c r="G730" s="335"/>
      <c r="H730" s="336"/>
      <c r="I730" s="336"/>
    </row>
    <row r="731" spans="1:9" s="35" customFormat="1" ht="30" customHeight="1">
      <c r="A731" s="476" t="s">
        <v>34</v>
      </c>
      <c r="B731" s="477">
        <v>300</v>
      </c>
      <c r="C731" s="477"/>
      <c r="D731" s="477"/>
      <c r="E731" s="477"/>
      <c r="F731" s="477"/>
      <c r="G731" s="478">
        <f>G732</f>
        <v>4917.976000000001</v>
      </c>
      <c r="H731" s="478">
        <f>H732</f>
        <v>5200.148</v>
      </c>
      <c r="I731" s="478">
        <f>I732</f>
        <v>5740.438</v>
      </c>
    </row>
    <row r="732" spans="1:9" s="38" customFormat="1" ht="33.75" customHeight="1">
      <c r="A732" s="291" t="s">
        <v>473</v>
      </c>
      <c r="B732" s="292" t="s">
        <v>479</v>
      </c>
      <c r="C732" s="292" t="s">
        <v>233</v>
      </c>
      <c r="D732" s="292"/>
      <c r="E732" s="292"/>
      <c r="F732" s="292"/>
      <c r="G732" s="330">
        <f>G733+G742+G745</f>
        <v>4917.976000000001</v>
      </c>
      <c r="H732" s="330">
        <f>H733+H742+H745</f>
        <v>5200.148</v>
      </c>
      <c r="I732" s="330">
        <f>I733+I742+I745</f>
        <v>5740.438</v>
      </c>
    </row>
    <row r="733" spans="1:9" ht="15" customHeight="1">
      <c r="A733" s="147" t="s">
        <v>476</v>
      </c>
      <c r="B733" s="148" t="s">
        <v>479</v>
      </c>
      <c r="C733" s="148" t="s">
        <v>233</v>
      </c>
      <c r="D733" s="148" t="s">
        <v>225</v>
      </c>
      <c r="E733" s="148"/>
      <c r="F733" s="148"/>
      <c r="G733" s="331">
        <f>G734+G736+G738+G740</f>
        <v>4853.276000000001</v>
      </c>
      <c r="H733" s="331">
        <f>H734+H736+H738+H740</f>
        <v>5188.148</v>
      </c>
      <c r="I733" s="331">
        <f>I734+I736+I738+I740</f>
        <v>5734.438</v>
      </c>
    </row>
    <row r="734" spans="1:9" ht="36.75" customHeight="1">
      <c r="A734" s="147" t="s">
        <v>525</v>
      </c>
      <c r="B734" s="148" t="s">
        <v>479</v>
      </c>
      <c r="C734" s="148" t="s">
        <v>233</v>
      </c>
      <c r="D734" s="148" t="s">
        <v>225</v>
      </c>
      <c r="E734" s="148" t="s">
        <v>570</v>
      </c>
      <c r="F734" s="148"/>
      <c r="G734" s="331">
        <f>G735</f>
        <v>492.555</v>
      </c>
      <c r="H734" s="331">
        <f>H735</f>
        <v>854</v>
      </c>
      <c r="I734" s="331">
        <f>I735</f>
        <v>1398.99</v>
      </c>
    </row>
    <row r="735" spans="1:9" ht="30">
      <c r="A735" s="91" t="s">
        <v>275</v>
      </c>
      <c r="B735" s="114" t="s">
        <v>479</v>
      </c>
      <c r="C735" s="114" t="s">
        <v>233</v>
      </c>
      <c r="D735" s="114" t="s">
        <v>225</v>
      </c>
      <c r="E735" s="114" t="s">
        <v>570</v>
      </c>
      <c r="F735" s="114" t="s">
        <v>561</v>
      </c>
      <c r="G735" s="341">
        <v>492.555</v>
      </c>
      <c r="H735" s="342">
        <f>374+480</f>
        <v>854</v>
      </c>
      <c r="I735" s="342">
        <f>374+1024.99</f>
        <v>1398.99</v>
      </c>
    </row>
    <row r="736" spans="1:9" ht="125.25" customHeight="1">
      <c r="A736" s="147" t="s">
        <v>571</v>
      </c>
      <c r="B736" s="293" t="s">
        <v>479</v>
      </c>
      <c r="C736" s="293" t="s">
        <v>233</v>
      </c>
      <c r="D736" s="293" t="s">
        <v>225</v>
      </c>
      <c r="E736" s="293" t="s">
        <v>572</v>
      </c>
      <c r="F736" s="293"/>
      <c r="G736" s="331">
        <f>G737</f>
        <v>4229</v>
      </c>
      <c r="H736" s="331">
        <f>H737</f>
        <v>4230.5</v>
      </c>
      <c r="I736" s="331">
        <f>I737</f>
        <v>4231.8</v>
      </c>
    </row>
    <row r="737" spans="1:9" ht="30">
      <c r="A737" s="102" t="s">
        <v>275</v>
      </c>
      <c r="B737" s="114" t="s">
        <v>479</v>
      </c>
      <c r="C737" s="114" t="s">
        <v>233</v>
      </c>
      <c r="D737" s="114" t="s">
        <v>225</v>
      </c>
      <c r="E737" s="114" t="s">
        <v>572</v>
      </c>
      <c r="F737" s="114" t="s">
        <v>561</v>
      </c>
      <c r="G737" s="341">
        <v>4229</v>
      </c>
      <c r="H737" s="342">
        <v>4230.5</v>
      </c>
      <c r="I737" s="342">
        <v>4231.8</v>
      </c>
    </row>
    <row r="738" spans="1:9" ht="28.5">
      <c r="A738" s="147" t="s">
        <v>573</v>
      </c>
      <c r="B738" s="148" t="s">
        <v>479</v>
      </c>
      <c r="C738" s="148" t="s">
        <v>233</v>
      </c>
      <c r="D738" s="148" t="s">
        <v>225</v>
      </c>
      <c r="E738" s="148" t="s">
        <v>574</v>
      </c>
      <c r="F738" s="148"/>
      <c r="G738" s="331">
        <f>G739</f>
        <v>93.559</v>
      </c>
      <c r="H738" s="331">
        <f>H739</f>
        <v>93.559</v>
      </c>
      <c r="I738" s="331">
        <f>I739</f>
        <v>93.559</v>
      </c>
    </row>
    <row r="739" spans="1:9" ht="30">
      <c r="A739" s="102" t="s">
        <v>275</v>
      </c>
      <c r="B739" s="114" t="s">
        <v>479</v>
      </c>
      <c r="C739" s="114" t="s">
        <v>233</v>
      </c>
      <c r="D739" s="114" t="s">
        <v>225</v>
      </c>
      <c r="E739" s="114" t="s">
        <v>574</v>
      </c>
      <c r="F739" s="114" t="s">
        <v>561</v>
      </c>
      <c r="G739" s="341">
        <v>93.559</v>
      </c>
      <c r="H739" s="341">
        <v>93.559</v>
      </c>
      <c r="I739" s="341">
        <v>93.559</v>
      </c>
    </row>
    <row r="740" spans="1:9" s="107" customFormat="1" ht="42.75">
      <c r="A740" s="147" t="s">
        <v>604</v>
      </c>
      <c r="B740" s="293" t="s">
        <v>479</v>
      </c>
      <c r="C740" s="293" t="s">
        <v>233</v>
      </c>
      <c r="D740" s="293" t="s">
        <v>225</v>
      </c>
      <c r="E740" s="294" t="s">
        <v>605</v>
      </c>
      <c r="F740" s="293"/>
      <c r="G740" s="331">
        <f>G741</f>
        <v>38.162</v>
      </c>
      <c r="H740" s="331">
        <f>H741</f>
        <v>10.089</v>
      </c>
      <c r="I740" s="331">
        <f>I741</f>
        <v>10.089</v>
      </c>
    </row>
    <row r="741" spans="1:9" s="107" customFormat="1" ht="15" customHeight="1">
      <c r="A741" s="91" t="s">
        <v>628</v>
      </c>
      <c r="B741" s="116" t="s">
        <v>479</v>
      </c>
      <c r="C741" s="116" t="s">
        <v>233</v>
      </c>
      <c r="D741" s="116" t="s">
        <v>225</v>
      </c>
      <c r="E741" s="117" t="s">
        <v>605</v>
      </c>
      <c r="F741" s="116" t="s">
        <v>113</v>
      </c>
      <c r="G741" s="350">
        <v>38.162</v>
      </c>
      <c r="H741" s="351">
        <v>10.089</v>
      </c>
      <c r="I741" s="351">
        <v>10.089</v>
      </c>
    </row>
    <row r="742" spans="1:9" s="38" customFormat="1" ht="28.5" customHeight="1">
      <c r="A742" s="291" t="s">
        <v>575</v>
      </c>
      <c r="B742" s="292" t="s">
        <v>479</v>
      </c>
      <c r="C742" s="292" t="s">
        <v>233</v>
      </c>
      <c r="D742" s="292" t="s">
        <v>233</v>
      </c>
      <c r="E742" s="292"/>
      <c r="F742" s="292"/>
      <c r="G742" s="345">
        <f aca="true" t="shared" si="31" ref="G742:I743">G743</f>
        <v>0</v>
      </c>
      <c r="H742" s="345">
        <f t="shared" si="31"/>
        <v>0</v>
      </c>
      <c r="I742" s="345">
        <f t="shared" si="31"/>
        <v>0</v>
      </c>
    </row>
    <row r="743" spans="1:9" ht="42.75">
      <c r="A743" s="147" t="s">
        <v>578</v>
      </c>
      <c r="B743" s="148" t="s">
        <v>479</v>
      </c>
      <c r="C743" s="148" t="s">
        <v>233</v>
      </c>
      <c r="D743" s="148" t="s">
        <v>233</v>
      </c>
      <c r="E743" s="266" t="s">
        <v>580</v>
      </c>
      <c r="F743" s="148"/>
      <c r="G743" s="331">
        <f t="shared" si="31"/>
        <v>0</v>
      </c>
      <c r="H743" s="331">
        <f t="shared" si="31"/>
        <v>0</v>
      </c>
      <c r="I743" s="331">
        <f t="shared" si="31"/>
        <v>0</v>
      </c>
    </row>
    <row r="744" spans="1:9" ht="30">
      <c r="A744" s="102" t="s">
        <v>275</v>
      </c>
      <c r="B744" s="114" t="s">
        <v>479</v>
      </c>
      <c r="C744" s="114" t="s">
        <v>233</v>
      </c>
      <c r="D744" s="114" t="s">
        <v>233</v>
      </c>
      <c r="E744" s="115" t="s">
        <v>580</v>
      </c>
      <c r="F744" s="114" t="s">
        <v>561</v>
      </c>
      <c r="G744" s="341"/>
      <c r="H744" s="342"/>
      <c r="I744" s="342"/>
    </row>
    <row r="745" spans="1:9" ht="15" customHeight="1">
      <c r="A745" s="147" t="s">
        <v>576</v>
      </c>
      <c r="B745" s="148" t="s">
        <v>479</v>
      </c>
      <c r="C745" s="148" t="s">
        <v>233</v>
      </c>
      <c r="D745" s="148" t="s">
        <v>229</v>
      </c>
      <c r="E745" s="266"/>
      <c r="F745" s="148"/>
      <c r="G745" s="331">
        <f>G746+G748+G750+G752</f>
        <v>64.7</v>
      </c>
      <c r="H745" s="331">
        <f>H746+H748+H750+H752</f>
        <v>12</v>
      </c>
      <c r="I745" s="331">
        <f>I746+I748+I750+I752</f>
        <v>6</v>
      </c>
    </row>
    <row r="746" spans="1:9" ht="42.75">
      <c r="A746" s="147" t="s">
        <v>577</v>
      </c>
      <c r="B746" s="148" t="s">
        <v>479</v>
      </c>
      <c r="C746" s="148" t="s">
        <v>233</v>
      </c>
      <c r="D746" s="148" t="s">
        <v>229</v>
      </c>
      <c r="E746" s="266" t="s">
        <v>581</v>
      </c>
      <c r="F746" s="148"/>
      <c r="G746" s="331">
        <f>G747</f>
        <v>64.7</v>
      </c>
      <c r="H746" s="331">
        <f>H747</f>
        <v>12</v>
      </c>
      <c r="I746" s="331">
        <f>I747</f>
        <v>6</v>
      </c>
    </row>
    <row r="747" spans="1:9" ht="30">
      <c r="A747" s="102" t="s">
        <v>275</v>
      </c>
      <c r="B747" s="114" t="s">
        <v>479</v>
      </c>
      <c r="C747" s="114" t="s">
        <v>233</v>
      </c>
      <c r="D747" s="114" t="s">
        <v>229</v>
      </c>
      <c r="E747" s="115" t="s">
        <v>581</v>
      </c>
      <c r="F747" s="114" t="s">
        <v>561</v>
      </c>
      <c r="G747" s="341">
        <v>64.7</v>
      </c>
      <c r="H747" s="342">
        <v>12</v>
      </c>
      <c r="I747" s="342">
        <v>6</v>
      </c>
    </row>
    <row r="748" spans="1:9" ht="57">
      <c r="A748" s="147" t="s">
        <v>579</v>
      </c>
      <c r="B748" s="293" t="s">
        <v>479</v>
      </c>
      <c r="C748" s="293" t="s">
        <v>233</v>
      </c>
      <c r="D748" s="293" t="s">
        <v>229</v>
      </c>
      <c r="E748" s="294" t="s">
        <v>582</v>
      </c>
      <c r="F748" s="293"/>
      <c r="G748" s="331">
        <f>G749</f>
        <v>0</v>
      </c>
      <c r="H748" s="331">
        <f>H749</f>
        <v>0</v>
      </c>
      <c r="I748" s="331">
        <f>I749</f>
        <v>0</v>
      </c>
    </row>
    <row r="749" spans="1:9" ht="15" customHeight="1">
      <c r="A749" s="91" t="s">
        <v>526</v>
      </c>
      <c r="B749" s="114" t="s">
        <v>479</v>
      </c>
      <c r="C749" s="114" t="s">
        <v>233</v>
      </c>
      <c r="D749" s="114" t="s">
        <v>229</v>
      </c>
      <c r="E749" s="115" t="s">
        <v>582</v>
      </c>
      <c r="F749" s="114" t="s">
        <v>527</v>
      </c>
      <c r="G749" s="341"/>
      <c r="H749" s="342"/>
      <c r="I749" s="342"/>
    </row>
    <row r="750" spans="1:9" ht="57">
      <c r="A750" s="147" t="s">
        <v>630</v>
      </c>
      <c r="B750" s="293" t="s">
        <v>479</v>
      </c>
      <c r="C750" s="293" t="s">
        <v>233</v>
      </c>
      <c r="D750" s="293" t="s">
        <v>229</v>
      </c>
      <c r="E750" s="294" t="s">
        <v>631</v>
      </c>
      <c r="F750" s="293"/>
      <c r="G750" s="331">
        <f>G751</f>
        <v>0</v>
      </c>
      <c r="H750" s="331">
        <f>H751</f>
        <v>0</v>
      </c>
      <c r="I750" s="331">
        <f>I751</f>
        <v>0</v>
      </c>
    </row>
    <row r="751" spans="1:9" ht="30">
      <c r="A751" s="102" t="s">
        <v>275</v>
      </c>
      <c r="B751" s="114" t="s">
        <v>479</v>
      </c>
      <c r="C751" s="114" t="s">
        <v>233</v>
      </c>
      <c r="D751" s="114" t="s">
        <v>229</v>
      </c>
      <c r="E751" s="115" t="s">
        <v>631</v>
      </c>
      <c r="F751" s="114" t="s">
        <v>561</v>
      </c>
      <c r="G751" s="341"/>
      <c r="H751" s="342"/>
      <c r="I751" s="342"/>
    </row>
    <row r="752" spans="1:9" ht="47.25" customHeight="1">
      <c r="A752" s="147" t="s">
        <v>86</v>
      </c>
      <c r="B752" s="293" t="s">
        <v>479</v>
      </c>
      <c r="C752" s="293" t="s">
        <v>233</v>
      </c>
      <c r="D752" s="293" t="s">
        <v>229</v>
      </c>
      <c r="E752" s="293" t="s">
        <v>428</v>
      </c>
      <c r="F752" s="293"/>
      <c r="G752" s="331">
        <f>G753</f>
        <v>0</v>
      </c>
      <c r="H752" s="331">
        <f>H753</f>
        <v>0</v>
      </c>
      <c r="I752" s="331">
        <f>I753</f>
        <v>0</v>
      </c>
    </row>
    <row r="753" spans="1:9" ht="30">
      <c r="A753" s="91" t="s">
        <v>275</v>
      </c>
      <c r="B753" s="114" t="s">
        <v>479</v>
      </c>
      <c r="C753" s="114" t="s">
        <v>233</v>
      </c>
      <c r="D753" s="114" t="s">
        <v>229</v>
      </c>
      <c r="E753" s="114" t="s">
        <v>428</v>
      </c>
      <c r="F753" s="114" t="s">
        <v>561</v>
      </c>
      <c r="G753" s="341"/>
      <c r="H753" s="342"/>
      <c r="I753" s="342"/>
    </row>
    <row r="754" spans="1:9" s="35" customFormat="1" ht="30" customHeight="1">
      <c r="A754" s="476" t="s">
        <v>35</v>
      </c>
      <c r="B754" s="477">
        <v>300</v>
      </c>
      <c r="C754" s="477"/>
      <c r="D754" s="477"/>
      <c r="E754" s="477"/>
      <c r="F754" s="477"/>
      <c r="G754" s="478">
        <f>G755</f>
        <v>5384.086</v>
      </c>
      <c r="H754" s="478">
        <f>H755</f>
        <v>5340.465999999999</v>
      </c>
      <c r="I754" s="478">
        <f>I755</f>
        <v>6150.165999999999</v>
      </c>
    </row>
    <row r="755" spans="1:9" s="38" customFormat="1" ht="15.75">
      <c r="A755" s="291" t="s">
        <v>473</v>
      </c>
      <c r="B755" s="298" t="s">
        <v>479</v>
      </c>
      <c r="C755" s="298" t="s">
        <v>233</v>
      </c>
      <c r="D755" s="298"/>
      <c r="E755" s="298"/>
      <c r="F755" s="298"/>
      <c r="G755" s="330">
        <f>G756+G765+G770</f>
        <v>5384.086</v>
      </c>
      <c r="H755" s="330">
        <f>H756+H765+H770</f>
        <v>5340.465999999999</v>
      </c>
      <c r="I755" s="330">
        <f>I756+I765+I770</f>
        <v>6150.165999999999</v>
      </c>
    </row>
    <row r="756" spans="1:9" ht="15" customHeight="1">
      <c r="A756" s="147" t="s">
        <v>476</v>
      </c>
      <c r="B756" s="293" t="s">
        <v>479</v>
      </c>
      <c r="C756" s="293" t="s">
        <v>233</v>
      </c>
      <c r="D756" s="293" t="s">
        <v>225</v>
      </c>
      <c r="E756" s="293"/>
      <c r="F756" s="293"/>
      <c r="G756" s="331">
        <f>G757+G759+G761+G763</f>
        <v>5260.0960000000005</v>
      </c>
      <c r="H756" s="331">
        <f>H757+H759+H761+H763</f>
        <v>5272.606</v>
      </c>
      <c r="I756" s="331">
        <f>I757+I759+I761+I763</f>
        <v>6098.596</v>
      </c>
    </row>
    <row r="757" spans="1:9" ht="36.75" customHeight="1">
      <c r="A757" s="147" t="s">
        <v>525</v>
      </c>
      <c r="B757" s="293" t="s">
        <v>479</v>
      </c>
      <c r="C757" s="293" t="s">
        <v>233</v>
      </c>
      <c r="D757" s="293" t="s">
        <v>225</v>
      </c>
      <c r="E757" s="293" t="s">
        <v>570</v>
      </c>
      <c r="F757" s="293"/>
      <c r="G757" s="331">
        <f>G758</f>
        <v>706.751</v>
      </c>
      <c r="H757" s="331">
        <f>H758</f>
        <v>750</v>
      </c>
      <c r="I757" s="331">
        <f>I758</f>
        <v>1574.99</v>
      </c>
    </row>
    <row r="758" spans="1:9" ht="30">
      <c r="A758" s="91" t="s">
        <v>275</v>
      </c>
      <c r="B758" s="114" t="s">
        <v>479</v>
      </c>
      <c r="C758" s="114" t="s">
        <v>233</v>
      </c>
      <c r="D758" s="114" t="s">
        <v>225</v>
      </c>
      <c r="E758" s="114" t="s">
        <v>570</v>
      </c>
      <c r="F758" s="114" t="s">
        <v>561</v>
      </c>
      <c r="G758" s="341">
        <v>706.751</v>
      </c>
      <c r="H758" s="341">
        <f>550+200</f>
        <v>750</v>
      </c>
      <c r="I758" s="341">
        <f>550+1024.99</f>
        <v>1574.99</v>
      </c>
    </row>
    <row r="759" spans="1:9" ht="125.25" customHeight="1">
      <c r="A759" s="147" t="s">
        <v>571</v>
      </c>
      <c r="B759" s="293" t="s">
        <v>479</v>
      </c>
      <c r="C759" s="293" t="s">
        <v>233</v>
      </c>
      <c r="D759" s="293" t="s">
        <v>225</v>
      </c>
      <c r="E759" s="293" t="s">
        <v>572</v>
      </c>
      <c r="F759" s="293"/>
      <c r="G759" s="331">
        <f>G760</f>
        <v>4426</v>
      </c>
      <c r="H759" s="331">
        <f>H760</f>
        <v>4427.2</v>
      </c>
      <c r="I759" s="331">
        <f>I760</f>
        <v>4428.2</v>
      </c>
    </row>
    <row r="760" spans="1:9" ht="30">
      <c r="A760" s="102" t="s">
        <v>275</v>
      </c>
      <c r="B760" s="114" t="s">
        <v>479</v>
      </c>
      <c r="C760" s="114" t="s">
        <v>233</v>
      </c>
      <c r="D760" s="114" t="s">
        <v>225</v>
      </c>
      <c r="E760" s="114" t="s">
        <v>572</v>
      </c>
      <c r="F760" s="114" t="s">
        <v>561</v>
      </c>
      <c r="G760" s="341">
        <v>4426</v>
      </c>
      <c r="H760" s="342">
        <v>4427.2</v>
      </c>
      <c r="I760" s="342">
        <v>4428.2</v>
      </c>
    </row>
    <row r="761" spans="1:9" ht="28.5">
      <c r="A761" s="147" t="s">
        <v>19</v>
      </c>
      <c r="B761" s="148" t="s">
        <v>479</v>
      </c>
      <c r="C761" s="148" t="s">
        <v>233</v>
      </c>
      <c r="D761" s="148" t="s">
        <v>225</v>
      </c>
      <c r="E761" s="148" t="s">
        <v>574</v>
      </c>
      <c r="F761" s="148"/>
      <c r="G761" s="331">
        <f>G762</f>
        <v>83.928</v>
      </c>
      <c r="H761" s="331">
        <f>H762</f>
        <v>83.928</v>
      </c>
      <c r="I761" s="331">
        <f>I762</f>
        <v>83.928</v>
      </c>
    </row>
    <row r="762" spans="1:9" ht="30">
      <c r="A762" s="102" t="s">
        <v>275</v>
      </c>
      <c r="B762" s="114" t="s">
        <v>479</v>
      </c>
      <c r="C762" s="114" t="s">
        <v>233</v>
      </c>
      <c r="D762" s="114" t="s">
        <v>225</v>
      </c>
      <c r="E762" s="114" t="s">
        <v>574</v>
      </c>
      <c r="F762" s="114" t="s">
        <v>561</v>
      </c>
      <c r="G762" s="341">
        <v>83.928</v>
      </c>
      <c r="H762" s="341">
        <v>83.928</v>
      </c>
      <c r="I762" s="341">
        <v>83.928</v>
      </c>
    </row>
    <row r="763" spans="1:9" s="107" customFormat="1" ht="42.75">
      <c r="A763" s="147" t="s">
        <v>604</v>
      </c>
      <c r="B763" s="293" t="s">
        <v>479</v>
      </c>
      <c r="C763" s="293" t="s">
        <v>233</v>
      </c>
      <c r="D763" s="293" t="s">
        <v>225</v>
      </c>
      <c r="E763" s="294" t="s">
        <v>605</v>
      </c>
      <c r="F763" s="293"/>
      <c r="G763" s="331">
        <f>G764</f>
        <v>43.417</v>
      </c>
      <c r="H763" s="331">
        <f>H764</f>
        <v>11.478</v>
      </c>
      <c r="I763" s="331">
        <f>I764</f>
        <v>11.478</v>
      </c>
    </row>
    <row r="764" spans="1:9" s="107" customFormat="1" ht="15" customHeight="1">
      <c r="A764" s="91" t="s">
        <v>628</v>
      </c>
      <c r="B764" s="116" t="s">
        <v>479</v>
      </c>
      <c r="C764" s="116" t="s">
        <v>233</v>
      </c>
      <c r="D764" s="116" t="s">
        <v>225</v>
      </c>
      <c r="E764" s="117" t="s">
        <v>605</v>
      </c>
      <c r="F764" s="116" t="s">
        <v>113</v>
      </c>
      <c r="G764" s="350">
        <v>43.417</v>
      </c>
      <c r="H764" s="351">
        <v>11.478</v>
      </c>
      <c r="I764" s="351">
        <v>11.478</v>
      </c>
    </row>
    <row r="765" spans="1:9" s="38" customFormat="1" ht="28.5" customHeight="1">
      <c r="A765" s="291" t="s">
        <v>575</v>
      </c>
      <c r="B765" s="298" t="s">
        <v>479</v>
      </c>
      <c r="C765" s="298" t="s">
        <v>233</v>
      </c>
      <c r="D765" s="298" t="s">
        <v>233</v>
      </c>
      <c r="E765" s="298"/>
      <c r="F765" s="298"/>
      <c r="G765" s="345">
        <f>G766+G768</f>
        <v>59.29</v>
      </c>
      <c r="H765" s="345">
        <f>H766+H768</f>
        <v>55.86</v>
      </c>
      <c r="I765" s="345">
        <f>I766+I768</f>
        <v>45.57</v>
      </c>
    </row>
    <row r="766" spans="1:9" ht="42.75">
      <c r="A766" s="147" t="s">
        <v>578</v>
      </c>
      <c r="B766" s="293" t="s">
        <v>479</v>
      </c>
      <c r="C766" s="293" t="s">
        <v>233</v>
      </c>
      <c r="D766" s="293" t="s">
        <v>233</v>
      </c>
      <c r="E766" s="294" t="s">
        <v>580</v>
      </c>
      <c r="F766" s="293"/>
      <c r="G766" s="331">
        <f>G767</f>
        <v>0</v>
      </c>
      <c r="H766" s="331">
        <f>H767</f>
        <v>0</v>
      </c>
      <c r="I766" s="331">
        <f>I767</f>
        <v>0</v>
      </c>
    </row>
    <row r="767" spans="1:9" ht="30">
      <c r="A767" s="102" t="s">
        <v>275</v>
      </c>
      <c r="B767" s="114" t="s">
        <v>479</v>
      </c>
      <c r="C767" s="114" t="s">
        <v>233</v>
      </c>
      <c r="D767" s="114" t="s">
        <v>233</v>
      </c>
      <c r="E767" s="115" t="s">
        <v>580</v>
      </c>
      <c r="F767" s="114" t="s">
        <v>561</v>
      </c>
      <c r="G767" s="341"/>
      <c r="H767" s="361"/>
      <c r="I767" s="342"/>
    </row>
    <row r="768" spans="1:9" ht="42.75">
      <c r="A768" s="147" t="s">
        <v>506</v>
      </c>
      <c r="B768" s="148" t="s">
        <v>479</v>
      </c>
      <c r="C768" s="148" t="s">
        <v>233</v>
      </c>
      <c r="D768" s="148" t="s">
        <v>233</v>
      </c>
      <c r="E768" s="266" t="s">
        <v>507</v>
      </c>
      <c r="F768" s="148"/>
      <c r="G768" s="331">
        <f>G769</f>
        <v>59.29</v>
      </c>
      <c r="H768" s="331">
        <f>H769</f>
        <v>55.86</v>
      </c>
      <c r="I768" s="331">
        <f>I769</f>
        <v>45.57</v>
      </c>
    </row>
    <row r="769" spans="1:9" ht="30">
      <c r="A769" s="102" t="s">
        <v>275</v>
      </c>
      <c r="B769" s="114" t="s">
        <v>479</v>
      </c>
      <c r="C769" s="114" t="s">
        <v>233</v>
      </c>
      <c r="D769" s="114" t="s">
        <v>233</v>
      </c>
      <c r="E769" s="115" t="s">
        <v>507</v>
      </c>
      <c r="F769" s="114" t="s">
        <v>561</v>
      </c>
      <c r="G769" s="341">
        <v>59.29</v>
      </c>
      <c r="H769" s="342">
        <v>55.86</v>
      </c>
      <c r="I769" s="342">
        <v>45.57</v>
      </c>
    </row>
    <row r="770" spans="1:9" ht="15" customHeight="1">
      <c r="A770" s="147" t="s">
        <v>576</v>
      </c>
      <c r="B770" s="148" t="s">
        <v>479</v>
      </c>
      <c r="C770" s="148" t="s">
        <v>233</v>
      </c>
      <c r="D770" s="148" t="s">
        <v>229</v>
      </c>
      <c r="E770" s="266"/>
      <c r="F770" s="148"/>
      <c r="G770" s="331">
        <f>G771+G773+G775+G777</f>
        <v>64.7</v>
      </c>
      <c r="H770" s="331">
        <f>H771+H773+H775+H777</f>
        <v>12</v>
      </c>
      <c r="I770" s="331">
        <f>I771+I773+I775+I777</f>
        <v>6</v>
      </c>
    </row>
    <row r="771" spans="1:9" ht="42.75">
      <c r="A771" s="147" t="s">
        <v>577</v>
      </c>
      <c r="B771" s="148" t="s">
        <v>479</v>
      </c>
      <c r="C771" s="148" t="s">
        <v>233</v>
      </c>
      <c r="D771" s="148" t="s">
        <v>229</v>
      </c>
      <c r="E771" s="266" t="s">
        <v>581</v>
      </c>
      <c r="F771" s="148"/>
      <c r="G771" s="331">
        <f>G772</f>
        <v>64.7</v>
      </c>
      <c r="H771" s="331">
        <f>H772</f>
        <v>12</v>
      </c>
      <c r="I771" s="331">
        <f>I772</f>
        <v>6</v>
      </c>
    </row>
    <row r="772" spans="1:9" ht="30">
      <c r="A772" s="102" t="s">
        <v>275</v>
      </c>
      <c r="B772" s="114" t="s">
        <v>479</v>
      </c>
      <c r="C772" s="114" t="s">
        <v>233</v>
      </c>
      <c r="D772" s="114" t="s">
        <v>229</v>
      </c>
      <c r="E772" s="115" t="s">
        <v>581</v>
      </c>
      <c r="F772" s="114" t="s">
        <v>561</v>
      </c>
      <c r="G772" s="341">
        <v>64.7</v>
      </c>
      <c r="H772" s="342">
        <v>12</v>
      </c>
      <c r="I772" s="342">
        <v>6</v>
      </c>
    </row>
    <row r="773" spans="1:9" ht="57">
      <c r="A773" s="147" t="s">
        <v>579</v>
      </c>
      <c r="B773" s="148" t="s">
        <v>479</v>
      </c>
      <c r="C773" s="148" t="s">
        <v>233</v>
      </c>
      <c r="D773" s="148" t="s">
        <v>229</v>
      </c>
      <c r="E773" s="266" t="s">
        <v>582</v>
      </c>
      <c r="F773" s="148"/>
      <c r="G773" s="331">
        <f>G774</f>
        <v>0</v>
      </c>
      <c r="H773" s="331">
        <f>H774</f>
        <v>0</v>
      </c>
      <c r="I773" s="331">
        <f>I774</f>
        <v>0</v>
      </c>
    </row>
    <row r="774" spans="1:9" ht="15" customHeight="1">
      <c r="A774" s="91" t="s">
        <v>526</v>
      </c>
      <c r="B774" s="114" t="s">
        <v>479</v>
      </c>
      <c r="C774" s="114" t="s">
        <v>233</v>
      </c>
      <c r="D774" s="114" t="s">
        <v>229</v>
      </c>
      <c r="E774" s="115" t="s">
        <v>582</v>
      </c>
      <c r="F774" s="114" t="s">
        <v>527</v>
      </c>
      <c r="G774" s="341"/>
      <c r="H774" s="342"/>
      <c r="I774" s="342"/>
    </row>
    <row r="775" spans="1:9" ht="57">
      <c r="A775" s="147" t="s">
        <v>630</v>
      </c>
      <c r="B775" s="293" t="s">
        <v>479</v>
      </c>
      <c r="C775" s="293" t="s">
        <v>233</v>
      </c>
      <c r="D775" s="293" t="s">
        <v>229</v>
      </c>
      <c r="E775" s="294" t="s">
        <v>631</v>
      </c>
      <c r="F775" s="293"/>
      <c r="G775" s="331">
        <f>G776</f>
        <v>0</v>
      </c>
      <c r="H775" s="331">
        <f>H776</f>
        <v>0</v>
      </c>
      <c r="I775" s="331">
        <f>I776</f>
        <v>0</v>
      </c>
    </row>
    <row r="776" spans="1:9" ht="30">
      <c r="A776" s="102" t="s">
        <v>275</v>
      </c>
      <c r="B776" s="114" t="s">
        <v>479</v>
      </c>
      <c r="C776" s="114" t="s">
        <v>233</v>
      </c>
      <c r="D776" s="114" t="s">
        <v>229</v>
      </c>
      <c r="E776" s="115" t="s">
        <v>631</v>
      </c>
      <c r="F776" s="114" t="s">
        <v>561</v>
      </c>
      <c r="G776" s="341"/>
      <c r="H776" s="342"/>
      <c r="I776" s="342"/>
    </row>
    <row r="777" spans="1:9" ht="47.25" customHeight="1">
      <c r="A777" s="147" t="s">
        <v>86</v>
      </c>
      <c r="B777" s="293" t="s">
        <v>479</v>
      </c>
      <c r="C777" s="293" t="s">
        <v>233</v>
      </c>
      <c r="D777" s="293" t="s">
        <v>229</v>
      </c>
      <c r="E777" s="293" t="s">
        <v>428</v>
      </c>
      <c r="F777" s="293"/>
      <c r="G777" s="331">
        <f>G778</f>
        <v>0</v>
      </c>
      <c r="H777" s="331">
        <f>H778</f>
        <v>0</v>
      </c>
      <c r="I777" s="331">
        <f>I778</f>
        <v>0</v>
      </c>
    </row>
    <row r="778" spans="1:9" ht="51.75" customHeight="1">
      <c r="A778" s="91" t="s">
        <v>275</v>
      </c>
      <c r="B778" s="114" t="s">
        <v>479</v>
      </c>
      <c r="C778" s="114" t="s">
        <v>233</v>
      </c>
      <c r="D778" s="114" t="s">
        <v>229</v>
      </c>
      <c r="E778" s="114" t="s">
        <v>428</v>
      </c>
      <c r="F778" s="114" t="s">
        <v>561</v>
      </c>
      <c r="G778" s="341"/>
      <c r="H778" s="342"/>
      <c r="I778" s="342"/>
    </row>
    <row r="779" spans="1:9" s="35" customFormat="1" ht="30" customHeight="1">
      <c r="A779" s="476" t="s">
        <v>36</v>
      </c>
      <c r="B779" s="477">
        <v>300</v>
      </c>
      <c r="C779" s="477"/>
      <c r="D779" s="477"/>
      <c r="E779" s="477"/>
      <c r="F779" s="477"/>
      <c r="G779" s="478">
        <f>G780+G804</f>
        <v>3802.8520000000003</v>
      </c>
      <c r="H779" s="478">
        <f>H780+H804</f>
        <v>4022.5470000000005</v>
      </c>
      <c r="I779" s="478">
        <f>I780+I804</f>
        <v>4794.999</v>
      </c>
    </row>
    <row r="780" spans="1:9" s="38" customFormat="1" ht="33.75" customHeight="1">
      <c r="A780" s="291" t="s">
        <v>473</v>
      </c>
      <c r="B780" s="298" t="s">
        <v>479</v>
      </c>
      <c r="C780" s="298" t="s">
        <v>233</v>
      </c>
      <c r="D780" s="298"/>
      <c r="E780" s="298"/>
      <c r="F780" s="298"/>
      <c r="G780" s="330">
        <f>G781+G792+G797</f>
        <v>3723.9770000000003</v>
      </c>
      <c r="H780" s="330">
        <f>H781+H792+H797</f>
        <v>3940.2870000000003</v>
      </c>
      <c r="I780" s="330">
        <f>I781+I792+I797</f>
        <v>4712.496999999999</v>
      </c>
    </row>
    <row r="781" spans="1:9" ht="15" customHeight="1">
      <c r="A781" s="147" t="s">
        <v>476</v>
      </c>
      <c r="B781" s="293" t="s">
        <v>479</v>
      </c>
      <c r="C781" s="293" t="s">
        <v>233</v>
      </c>
      <c r="D781" s="293" t="s">
        <v>225</v>
      </c>
      <c r="E781" s="293"/>
      <c r="F781" s="293"/>
      <c r="G781" s="331">
        <f>G782+G784+G786+G788+G790</f>
        <v>3603.487</v>
      </c>
      <c r="H781" s="331">
        <f>H782+H784+H786+H788+H790</f>
        <v>3872.427</v>
      </c>
      <c r="I781" s="331">
        <f>I782+I784+I786+I788+I790</f>
        <v>4660.927</v>
      </c>
    </row>
    <row r="782" spans="1:9" ht="36.75" customHeight="1">
      <c r="A782" s="147" t="s">
        <v>525</v>
      </c>
      <c r="B782" s="293" t="s">
        <v>479</v>
      </c>
      <c r="C782" s="293" t="s">
        <v>233</v>
      </c>
      <c r="D782" s="293" t="s">
        <v>225</v>
      </c>
      <c r="E782" s="293" t="s">
        <v>570</v>
      </c>
      <c r="F782" s="293"/>
      <c r="G782" s="331">
        <f>G783</f>
        <v>716.797</v>
      </c>
      <c r="H782" s="331">
        <f>H783</f>
        <v>1016.49</v>
      </c>
      <c r="I782" s="331">
        <f>I783</f>
        <v>1803.89</v>
      </c>
    </row>
    <row r="783" spans="1:9" ht="30">
      <c r="A783" s="91" t="s">
        <v>275</v>
      </c>
      <c r="B783" s="114" t="s">
        <v>479</v>
      </c>
      <c r="C783" s="114" t="s">
        <v>233</v>
      </c>
      <c r="D783" s="114" t="s">
        <v>225</v>
      </c>
      <c r="E783" s="114" t="s">
        <v>570</v>
      </c>
      <c r="F783" s="114" t="s">
        <v>561</v>
      </c>
      <c r="G783" s="341">
        <v>716.797</v>
      </c>
      <c r="H783" s="341">
        <f>636.2+480-100+0.29</f>
        <v>1016.49</v>
      </c>
      <c r="I783" s="341">
        <f>636.2+1024.99+149.9-7.5+0.3</f>
        <v>1803.89</v>
      </c>
    </row>
    <row r="784" spans="1:9" ht="125.25" customHeight="1">
      <c r="A784" s="147" t="s">
        <v>571</v>
      </c>
      <c r="B784" s="293" t="s">
        <v>479</v>
      </c>
      <c r="C784" s="293" t="s">
        <v>233</v>
      </c>
      <c r="D784" s="293" t="s">
        <v>225</v>
      </c>
      <c r="E784" s="293" t="s">
        <v>572</v>
      </c>
      <c r="F784" s="293"/>
      <c r="G784" s="331">
        <f>G785</f>
        <v>2810.5</v>
      </c>
      <c r="H784" s="331">
        <f>H785</f>
        <v>2811.5</v>
      </c>
      <c r="I784" s="331">
        <f>I785</f>
        <v>2812.6</v>
      </c>
    </row>
    <row r="785" spans="1:9" ht="30">
      <c r="A785" s="102" t="s">
        <v>275</v>
      </c>
      <c r="B785" s="114" t="s">
        <v>479</v>
      </c>
      <c r="C785" s="114" t="s">
        <v>233</v>
      </c>
      <c r="D785" s="114" t="s">
        <v>225</v>
      </c>
      <c r="E785" s="114" t="s">
        <v>572</v>
      </c>
      <c r="F785" s="114" t="s">
        <v>561</v>
      </c>
      <c r="G785" s="341">
        <v>2810.5</v>
      </c>
      <c r="H785" s="342">
        <v>2811.5</v>
      </c>
      <c r="I785" s="342">
        <v>2812.6</v>
      </c>
    </row>
    <row r="786" spans="1:9" ht="28.5">
      <c r="A786" s="147" t="s">
        <v>573</v>
      </c>
      <c r="B786" s="148" t="s">
        <v>479</v>
      </c>
      <c r="C786" s="148" t="s">
        <v>233</v>
      </c>
      <c r="D786" s="148" t="s">
        <v>225</v>
      </c>
      <c r="E786" s="148" t="s">
        <v>574</v>
      </c>
      <c r="F786" s="148"/>
      <c r="G786" s="331">
        <f>G787</f>
        <v>33.021</v>
      </c>
      <c r="H786" s="331">
        <f>H787</f>
        <v>33.021</v>
      </c>
      <c r="I786" s="331">
        <f>I787</f>
        <v>33.021</v>
      </c>
    </row>
    <row r="787" spans="1:9" ht="30">
      <c r="A787" s="102" t="s">
        <v>275</v>
      </c>
      <c r="B787" s="114" t="s">
        <v>479</v>
      </c>
      <c r="C787" s="114" t="s">
        <v>233</v>
      </c>
      <c r="D787" s="114" t="s">
        <v>225</v>
      </c>
      <c r="E787" s="114" t="s">
        <v>574</v>
      </c>
      <c r="F787" s="114" t="s">
        <v>561</v>
      </c>
      <c r="G787" s="341">
        <v>33.021</v>
      </c>
      <c r="H787" s="342">
        <v>33.021</v>
      </c>
      <c r="I787" s="342">
        <v>33.021</v>
      </c>
    </row>
    <row r="788" spans="1:9" s="98" customFormat="1" ht="57">
      <c r="A788" s="265" t="s">
        <v>1</v>
      </c>
      <c r="B788" s="294" t="s">
        <v>479</v>
      </c>
      <c r="C788" s="294" t="s">
        <v>233</v>
      </c>
      <c r="D788" s="294" t="s">
        <v>225</v>
      </c>
      <c r="E788" s="294" t="s">
        <v>564</v>
      </c>
      <c r="F788" s="294"/>
      <c r="G788" s="363">
        <f>G789</f>
        <v>0</v>
      </c>
      <c r="H788" s="363">
        <f>H789</f>
        <v>0</v>
      </c>
      <c r="I788" s="363">
        <f>I789</f>
        <v>0</v>
      </c>
    </row>
    <row r="789" spans="1:9" s="98" customFormat="1" ht="30">
      <c r="A789" s="214" t="s">
        <v>275</v>
      </c>
      <c r="B789" s="115" t="s">
        <v>479</v>
      </c>
      <c r="C789" s="115" t="s">
        <v>233</v>
      </c>
      <c r="D789" s="115" t="s">
        <v>225</v>
      </c>
      <c r="E789" s="115" t="s">
        <v>564</v>
      </c>
      <c r="F789" s="115" t="s">
        <v>561</v>
      </c>
      <c r="G789" s="364"/>
      <c r="H789" s="365"/>
      <c r="I789" s="365"/>
    </row>
    <row r="790" spans="1:9" s="107" customFormat="1" ht="42.75">
      <c r="A790" s="147" t="s">
        <v>604</v>
      </c>
      <c r="B790" s="293" t="s">
        <v>479</v>
      </c>
      <c r="C790" s="293" t="s">
        <v>233</v>
      </c>
      <c r="D790" s="293" t="s">
        <v>225</v>
      </c>
      <c r="E790" s="294" t="s">
        <v>605</v>
      </c>
      <c r="F790" s="293"/>
      <c r="G790" s="331">
        <f>G791</f>
        <v>43.169</v>
      </c>
      <c r="H790" s="331">
        <f>H791</f>
        <v>11.416</v>
      </c>
      <c r="I790" s="331">
        <f>I791</f>
        <v>11.416</v>
      </c>
    </row>
    <row r="791" spans="1:9" s="107" customFormat="1" ht="15" customHeight="1">
      <c r="A791" s="91" t="s">
        <v>628</v>
      </c>
      <c r="B791" s="116" t="s">
        <v>479</v>
      </c>
      <c r="C791" s="116" t="s">
        <v>233</v>
      </c>
      <c r="D791" s="116" t="s">
        <v>225</v>
      </c>
      <c r="E791" s="117" t="s">
        <v>605</v>
      </c>
      <c r="F791" s="116" t="s">
        <v>113</v>
      </c>
      <c r="G791" s="350">
        <v>43.169</v>
      </c>
      <c r="H791" s="351">
        <v>11.416</v>
      </c>
      <c r="I791" s="351">
        <v>11.416</v>
      </c>
    </row>
    <row r="792" spans="1:9" s="38" customFormat="1" ht="28.5" customHeight="1">
      <c r="A792" s="291" t="s">
        <v>575</v>
      </c>
      <c r="B792" s="292" t="s">
        <v>479</v>
      </c>
      <c r="C792" s="292" t="s">
        <v>233</v>
      </c>
      <c r="D792" s="292" t="s">
        <v>233</v>
      </c>
      <c r="E792" s="292"/>
      <c r="F792" s="292"/>
      <c r="G792" s="345">
        <f>G793+G795</f>
        <v>55.86</v>
      </c>
      <c r="H792" s="345">
        <f>H793+H795</f>
        <v>55.86</v>
      </c>
      <c r="I792" s="345">
        <f>I793+I795</f>
        <v>45.57</v>
      </c>
    </row>
    <row r="793" spans="1:9" ht="42.75">
      <c r="A793" s="147" t="s">
        <v>578</v>
      </c>
      <c r="B793" s="148" t="s">
        <v>479</v>
      </c>
      <c r="C793" s="148" t="s">
        <v>233</v>
      </c>
      <c r="D793" s="148" t="s">
        <v>233</v>
      </c>
      <c r="E793" s="266" t="s">
        <v>580</v>
      </c>
      <c r="F793" s="148"/>
      <c r="G793" s="331">
        <f>G794</f>
        <v>0</v>
      </c>
      <c r="H793" s="331">
        <f>H794</f>
        <v>0</v>
      </c>
      <c r="I793" s="331">
        <f>I794</f>
        <v>0</v>
      </c>
    </row>
    <row r="794" spans="1:9" ht="30">
      <c r="A794" s="102" t="s">
        <v>275</v>
      </c>
      <c r="B794" s="114" t="s">
        <v>479</v>
      </c>
      <c r="C794" s="114" t="s">
        <v>233</v>
      </c>
      <c r="D794" s="114" t="s">
        <v>233</v>
      </c>
      <c r="E794" s="115" t="s">
        <v>580</v>
      </c>
      <c r="F794" s="114" t="s">
        <v>561</v>
      </c>
      <c r="G794" s="341"/>
      <c r="H794" s="342"/>
      <c r="I794" s="342"/>
    </row>
    <row r="795" spans="1:9" ht="42.75">
      <c r="A795" s="147" t="s">
        <v>506</v>
      </c>
      <c r="B795" s="293" t="s">
        <v>479</v>
      </c>
      <c r="C795" s="293" t="s">
        <v>233</v>
      </c>
      <c r="D795" s="293" t="s">
        <v>233</v>
      </c>
      <c r="E795" s="294" t="s">
        <v>507</v>
      </c>
      <c r="F795" s="293"/>
      <c r="G795" s="331">
        <f>G796</f>
        <v>55.86</v>
      </c>
      <c r="H795" s="331">
        <f>H796</f>
        <v>55.86</v>
      </c>
      <c r="I795" s="331">
        <f>I796</f>
        <v>45.57</v>
      </c>
    </row>
    <row r="796" spans="1:9" ht="30">
      <c r="A796" s="102" t="s">
        <v>275</v>
      </c>
      <c r="B796" s="114" t="s">
        <v>479</v>
      </c>
      <c r="C796" s="114" t="s">
        <v>233</v>
      </c>
      <c r="D796" s="114" t="s">
        <v>233</v>
      </c>
      <c r="E796" s="115" t="s">
        <v>507</v>
      </c>
      <c r="F796" s="114" t="s">
        <v>561</v>
      </c>
      <c r="G796" s="341">
        <v>55.86</v>
      </c>
      <c r="H796" s="342">
        <v>55.86</v>
      </c>
      <c r="I796" s="342">
        <v>45.57</v>
      </c>
    </row>
    <row r="797" spans="1:9" ht="15" customHeight="1">
      <c r="A797" s="147" t="s">
        <v>576</v>
      </c>
      <c r="B797" s="148" t="s">
        <v>479</v>
      </c>
      <c r="C797" s="148" t="s">
        <v>233</v>
      </c>
      <c r="D797" s="148" t="s">
        <v>229</v>
      </c>
      <c r="E797" s="266"/>
      <c r="F797" s="148"/>
      <c r="G797" s="331">
        <f>G798+G800+G802</f>
        <v>64.63</v>
      </c>
      <c r="H797" s="331">
        <f>H798+H800+H802</f>
        <v>12</v>
      </c>
      <c r="I797" s="331">
        <f>I798+I800+I802</f>
        <v>6</v>
      </c>
    </row>
    <row r="798" spans="1:9" ht="42.75">
      <c r="A798" s="147" t="s">
        <v>577</v>
      </c>
      <c r="B798" s="293" t="s">
        <v>479</v>
      </c>
      <c r="C798" s="293" t="s">
        <v>233</v>
      </c>
      <c r="D798" s="293" t="s">
        <v>229</v>
      </c>
      <c r="E798" s="294" t="s">
        <v>581</v>
      </c>
      <c r="F798" s="293"/>
      <c r="G798" s="331">
        <f>G799</f>
        <v>64.63</v>
      </c>
      <c r="H798" s="331">
        <f>H799</f>
        <v>12</v>
      </c>
      <c r="I798" s="331">
        <f>I799</f>
        <v>6</v>
      </c>
    </row>
    <row r="799" spans="1:9" ht="30">
      <c r="A799" s="102" t="s">
        <v>275</v>
      </c>
      <c r="B799" s="114" t="s">
        <v>479</v>
      </c>
      <c r="C799" s="114" t="s">
        <v>233</v>
      </c>
      <c r="D799" s="114" t="s">
        <v>229</v>
      </c>
      <c r="E799" s="115" t="s">
        <v>581</v>
      </c>
      <c r="F799" s="114" t="s">
        <v>561</v>
      </c>
      <c r="G799" s="341">
        <v>64.63</v>
      </c>
      <c r="H799" s="342">
        <v>12</v>
      </c>
      <c r="I799" s="342">
        <v>6</v>
      </c>
    </row>
    <row r="800" spans="1:9" ht="57">
      <c r="A800" s="147" t="s">
        <v>579</v>
      </c>
      <c r="B800" s="148" t="s">
        <v>479</v>
      </c>
      <c r="C800" s="148" t="s">
        <v>233</v>
      </c>
      <c r="D800" s="148" t="s">
        <v>229</v>
      </c>
      <c r="E800" s="266" t="s">
        <v>582</v>
      </c>
      <c r="F800" s="148"/>
      <c r="G800" s="331">
        <f>G801</f>
        <v>0</v>
      </c>
      <c r="H800" s="331">
        <f>H801</f>
        <v>0</v>
      </c>
      <c r="I800" s="331">
        <f>I801</f>
        <v>0</v>
      </c>
    </row>
    <row r="801" spans="1:9" ht="15" customHeight="1">
      <c r="A801" s="91" t="s">
        <v>526</v>
      </c>
      <c r="B801" s="114" t="s">
        <v>479</v>
      </c>
      <c r="C801" s="114" t="s">
        <v>233</v>
      </c>
      <c r="D801" s="114" t="s">
        <v>229</v>
      </c>
      <c r="E801" s="115" t="s">
        <v>582</v>
      </c>
      <c r="F801" s="114" t="s">
        <v>527</v>
      </c>
      <c r="G801" s="341"/>
      <c r="H801" s="342"/>
      <c r="I801" s="342"/>
    </row>
    <row r="802" spans="1:9" ht="57">
      <c r="A802" s="147" t="s">
        <v>630</v>
      </c>
      <c r="B802" s="293" t="s">
        <v>479</v>
      </c>
      <c r="C802" s="293" t="s">
        <v>233</v>
      </c>
      <c r="D802" s="293" t="s">
        <v>229</v>
      </c>
      <c r="E802" s="294" t="s">
        <v>631</v>
      </c>
      <c r="F802" s="293"/>
      <c r="G802" s="331">
        <f>G803</f>
        <v>0</v>
      </c>
      <c r="H802" s="331">
        <f>H803</f>
        <v>0</v>
      </c>
      <c r="I802" s="331">
        <f>I803</f>
        <v>0</v>
      </c>
    </row>
    <row r="803" spans="1:9" ht="30">
      <c r="A803" s="102" t="s">
        <v>275</v>
      </c>
      <c r="B803" s="114" t="s">
        <v>479</v>
      </c>
      <c r="C803" s="114" t="s">
        <v>233</v>
      </c>
      <c r="D803" s="114" t="s">
        <v>229</v>
      </c>
      <c r="E803" s="115" t="s">
        <v>631</v>
      </c>
      <c r="F803" s="114" t="s">
        <v>561</v>
      </c>
      <c r="G803" s="341"/>
      <c r="H803" s="342"/>
      <c r="I803" s="342"/>
    </row>
    <row r="804" spans="1:9" s="38" customFormat="1" ht="38.25" customHeight="1">
      <c r="A804" s="291" t="s">
        <v>474</v>
      </c>
      <c r="B804" s="292" t="s">
        <v>479</v>
      </c>
      <c r="C804" s="292" t="s">
        <v>426</v>
      </c>
      <c r="D804" s="292"/>
      <c r="E804" s="292"/>
      <c r="F804" s="292"/>
      <c r="G804" s="345">
        <f>G805</f>
        <v>78.875</v>
      </c>
      <c r="H804" s="345">
        <f aca="true" t="shared" si="32" ref="H804:I806">H805</f>
        <v>82.26</v>
      </c>
      <c r="I804" s="345">
        <f t="shared" si="32"/>
        <v>82.502</v>
      </c>
    </row>
    <row r="805" spans="1:9" ht="15" customHeight="1">
      <c r="A805" s="147" t="s">
        <v>220</v>
      </c>
      <c r="B805" s="148" t="s">
        <v>479</v>
      </c>
      <c r="C805" s="148" t="s">
        <v>426</v>
      </c>
      <c r="D805" s="148" t="s">
        <v>231</v>
      </c>
      <c r="E805" s="148"/>
      <c r="F805" s="148"/>
      <c r="G805" s="331">
        <f>G806</f>
        <v>78.875</v>
      </c>
      <c r="H805" s="331">
        <f t="shared" si="32"/>
        <v>82.26</v>
      </c>
      <c r="I805" s="331">
        <f t="shared" si="32"/>
        <v>82.502</v>
      </c>
    </row>
    <row r="806" spans="1:9" ht="99.75">
      <c r="A806" s="147" t="s">
        <v>583</v>
      </c>
      <c r="B806" s="148" t="s">
        <v>479</v>
      </c>
      <c r="C806" s="148" t="s">
        <v>426</v>
      </c>
      <c r="D806" s="148" t="s">
        <v>231</v>
      </c>
      <c r="E806" s="148" t="s">
        <v>603</v>
      </c>
      <c r="F806" s="148"/>
      <c r="G806" s="331">
        <f>G807</f>
        <v>78.875</v>
      </c>
      <c r="H806" s="331">
        <f t="shared" si="32"/>
        <v>82.26</v>
      </c>
      <c r="I806" s="331">
        <f t="shared" si="32"/>
        <v>82.502</v>
      </c>
    </row>
    <row r="807" spans="1:9" ht="15" customHeight="1">
      <c r="A807" s="91" t="s">
        <v>134</v>
      </c>
      <c r="B807" s="114" t="s">
        <v>479</v>
      </c>
      <c r="C807" s="114" t="s">
        <v>426</v>
      </c>
      <c r="D807" s="114" t="s">
        <v>231</v>
      </c>
      <c r="E807" s="114" t="s">
        <v>603</v>
      </c>
      <c r="F807" s="114" t="s">
        <v>433</v>
      </c>
      <c r="G807" s="341">
        <v>78.875</v>
      </c>
      <c r="H807" s="342">
        <v>82.26</v>
      </c>
      <c r="I807" s="342">
        <v>82.502</v>
      </c>
    </row>
    <row r="808" spans="1:9" s="35" customFormat="1" ht="30" customHeight="1">
      <c r="A808" s="476" t="s">
        <v>37</v>
      </c>
      <c r="B808" s="477" t="s">
        <v>479</v>
      </c>
      <c r="C808" s="477"/>
      <c r="D808" s="477"/>
      <c r="E808" s="477"/>
      <c r="F808" s="477"/>
      <c r="G808" s="478">
        <f>G809</f>
        <v>3835.6369999999997</v>
      </c>
      <c r="H808" s="478">
        <f>H809</f>
        <v>3705.71</v>
      </c>
      <c r="I808" s="478">
        <f>I809</f>
        <v>3701.1800000000003</v>
      </c>
    </row>
    <row r="809" spans="1:9" s="38" customFormat="1" ht="15.75">
      <c r="A809" s="291" t="s">
        <v>473</v>
      </c>
      <c r="B809" s="292" t="s">
        <v>479</v>
      </c>
      <c r="C809" s="292" t="s">
        <v>233</v>
      </c>
      <c r="D809" s="292"/>
      <c r="E809" s="292"/>
      <c r="F809" s="292"/>
      <c r="G809" s="330">
        <f>G810+G818+G813</f>
        <v>3835.6369999999997</v>
      </c>
      <c r="H809" s="330">
        <f>H810+H818+H813</f>
        <v>3705.71</v>
      </c>
      <c r="I809" s="330">
        <f>I810+I818+I813</f>
        <v>3701.1800000000003</v>
      </c>
    </row>
    <row r="810" spans="1:9" ht="15" customHeight="1">
      <c r="A810" s="147" t="s">
        <v>476</v>
      </c>
      <c r="B810" s="148" t="s">
        <v>479</v>
      </c>
      <c r="C810" s="148" t="s">
        <v>233</v>
      </c>
      <c r="D810" s="148" t="s">
        <v>225</v>
      </c>
      <c r="E810" s="148"/>
      <c r="F810" s="148"/>
      <c r="G810" s="331">
        <f aca="true" t="shared" si="33" ref="G810:I811">G811</f>
        <v>3684.697</v>
      </c>
      <c r="H810" s="331">
        <f t="shared" si="33"/>
        <v>3610.9</v>
      </c>
      <c r="I810" s="331">
        <f t="shared" si="33"/>
        <v>3610.9</v>
      </c>
    </row>
    <row r="811" spans="1:9" ht="36.75" customHeight="1">
      <c r="A811" s="147" t="s">
        <v>525</v>
      </c>
      <c r="B811" s="148" t="s">
        <v>479</v>
      </c>
      <c r="C811" s="148" t="s">
        <v>233</v>
      </c>
      <c r="D811" s="148" t="s">
        <v>225</v>
      </c>
      <c r="E811" s="148" t="s">
        <v>429</v>
      </c>
      <c r="F811" s="148"/>
      <c r="G811" s="331">
        <f t="shared" si="33"/>
        <v>3684.697</v>
      </c>
      <c r="H811" s="331">
        <f t="shared" si="33"/>
        <v>3610.9</v>
      </c>
      <c r="I811" s="331">
        <f t="shared" si="33"/>
        <v>3610.9</v>
      </c>
    </row>
    <row r="812" spans="1:9" ht="28.5">
      <c r="A812" s="147" t="s">
        <v>275</v>
      </c>
      <c r="B812" s="148" t="s">
        <v>479</v>
      </c>
      <c r="C812" s="148" t="s">
        <v>233</v>
      </c>
      <c r="D812" s="148" t="s">
        <v>225</v>
      </c>
      <c r="E812" s="148" t="s">
        <v>429</v>
      </c>
      <c r="F812" s="148" t="s">
        <v>561</v>
      </c>
      <c r="G812" s="341">
        <v>3684.697</v>
      </c>
      <c r="H812" s="353">
        <v>3610.9</v>
      </c>
      <c r="I812" s="353">
        <v>3610.9</v>
      </c>
    </row>
    <row r="813" spans="1:9" s="38" customFormat="1" ht="28.5" customHeight="1">
      <c r="A813" s="291" t="s">
        <v>575</v>
      </c>
      <c r="B813" s="292" t="s">
        <v>479</v>
      </c>
      <c r="C813" s="292" t="s">
        <v>233</v>
      </c>
      <c r="D813" s="292" t="s">
        <v>233</v>
      </c>
      <c r="E813" s="292"/>
      <c r="F813" s="292"/>
      <c r="G813" s="345">
        <f>G814+G816</f>
        <v>86.24</v>
      </c>
      <c r="H813" s="345">
        <f>H814+H816</f>
        <v>82.81</v>
      </c>
      <c r="I813" s="345">
        <f>I814+I816</f>
        <v>84.28</v>
      </c>
    </row>
    <row r="814" spans="1:9" ht="42.75">
      <c r="A814" s="147" t="s">
        <v>578</v>
      </c>
      <c r="B814" s="148" t="s">
        <v>479</v>
      </c>
      <c r="C814" s="148" t="s">
        <v>233</v>
      </c>
      <c r="D814" s="148" t="s">
        <v>233</v>
      </c>
      <c r="E814" s="266" t="s">
        <v>580</v>
      </c>
      <c r="F814" s="148"/>
      <c r="G814" s="331">
        <f>G815</f>
        <v>0</v>
      </c>
      <c r="H814" s="331">
        <f>H815</f>
        <v>0</v>
      </c>
      <c r="I814" s="331">
        <f>I815</f>
        <v>0</v>
      </c>
    </row>
    <row r="815" spans="1:10" ht="30">
      <c r="A815" s="102" t="s">
        <v>275</v>
      </c>
      <c r="B815" s="114" t="s">
        <v>479</v>
      </c>
      <c r="C815" s="114" t="s">
        <v>233</v>
      </c>
      <c r="D815" s="114" t="s">
        <v>233</v>
      </c>
      <c r="E815" s="115" t="s">
        <v>580</v>
      </c>
      <c r="F815" s="114" t="s">
        <v>561</v>
      </c>
      <c r="G815" s="341"/>
      <c r="H815" s="342"/>
      <c r="I815" s="342"/>
      <c r="J815" s="427">
        <f>G812+G831</f>
        <v>6326.191000000001</v>
      </c>
    </row>
    <row r="816" spans="1:9" ht="42.75">
      <c r="A816" s="147" t="s">
        <v>506</v>
      </c>
      <c r="B816" s="148" t="s">
        <v>479</v>
      </c>
      <c r="C816" s="148" t="s">
        <v>233</v>
      </c>
      <c r="D816" s="148" t="s">
        <v>233</v>
      </c>
      <c r="E816" s="266" t="s">
        <v>507</v>
      </c>
      <c r="F816" s="148"/>
      <c r="G816" s="331">
        <f>G817</f>
        <v>86.24</v>
      </c>
      <c r="H816" s="331">
        <f>H817</f>
        <v>82.81</v>
      </c>
      <c r="I816" s="331">
        <f>I817</f>
        <v>84.28</v>
      </c>
    </row>
    <row r="817" spans="1:9" ht="30">
      <c r="A817" s="102" t="s">
        <v>275</v>
      </c>
      <c r="B817" s="114" t="s">
        <v>479</v>
      </c>
      <c r="C817" s="114" t="s">
        <v>233</v>
      </c>
      <c r="D817" s="114" t="s">
        <v>233</v>
      </c>
      <c r="E817" s="115" t="s">
        <v>507</v>
      </c>
      <c r="F817" s="114" t="s">
        <v>561</v>
      </c>
      <c r="G817" s="341">
        <v>86.24</v>
      </c>
      <c r="H817" s="342">
        <v>82.81</v>
      </c>
      <c r="I817" s="342">
        <v>84.28</v>
      </c>
    </row>
    <row r="818" spans="1:9" ht="15" customHeight="1">
      <c r="A818" s="147" t="s">
        <v>576</v>
      </c>
      <c r="B818" s="293" t="s">
        <v>479</v>
      </c>
      <c r="C818" s="293" t="s">
        <v>233</v>
      </c>
      <c r="D818" s="293" t="s">
        <v>229</v>
      </c>
      <c r="E818" s="294"/>
      <c r="F818" s="293"/>
      <c r="G818" s="331">
        <f>G819+G821+G823+G825</f>
        <v>64.7</v>
      </c>
      <c r="H818" s="331">
        <f>H819+H821+H823+H825</f>
        <v>12</v>
      </c>
      <c r="I818" s="331">
        <f>I819+I821+I823+I825</f>
        <v>6</v>
      </c>
    </row>
    <row r="819" spans="1:9" ht="42.75">
      <c r="A819" s="147" t="s">
        <v>577</v>
      </c>
      <c r="B819" s="293" t="s">
        <v>479</v>
      </c>
      <c r="C819" s="293" t="s">
        <v>233</v>
      </c>
      <c r="D819" s="293" t="s">
        <v>229</v>
      </c>
      <c r="E819" s="294" t="s">
        <v>581</v>
      </c>
      <c r="F819" s="293"/>
      <c r="G819" s="331">
        <f>G820</f>
        <v>64.7</v>
      </c>
      <c r="H819" s="331">
        <f>H820</f>
        <v>12</v>
      </c>
      <c r="I819" s="331">
        <f>I820</f>
        <v>6</v>
      </c>
    </row>
    <row r="820" spans="1:9" ht="30">
      <c r="A820" s="102" t="s">
        <v>275</v>
      </c>
      <c r="B820" s="114" t="s">
        <v>479</v>
      </c>
      <c r="C820" s="114" t="s">
        <v>233</v>
      </c>
      <c r="D820" s="114" t="s">
        <v>229</v>
      </c>
      <c r="E820" s="115" t="s">
        <v>581</v>
      </c>
      <c r="F820" s="114" t="s">
        <v>561</v>
      </c>
      <c r="G820" s="341">
        <v>64.7</v>
      </c>
      <c r="H820" s="342">
        <v>12</v>
      </c>
      <c r="I820" s="342">
        <v>6</v>
      </c>
    </row>
    <row r="821" spans="1:9" ht="57">
      <c r="A821" s="147" t="s">
        <v>579</v>
      </c>
      <c r="B821" s="148" t="s">
        <v>479</v>
      </c>
      <c r="C821" s="148" t="s">
        <v>233</v>
      </c>
      <c r="D821" s="148" t="s">
        <v>229</v>
      </c>
      <c r="E821" s="266" t="s">
        <v>582</v>
      </c>
      <c r="F821" s="148"/>
      <c r="G821" s="331">
        <f>G822</f>
        <v>0</v>
      </c>
      <c r="H821" s="331">
        <f>H822</f>
        <v>0</v>
      </c>
      <c r="I821" s="331">
        <f>I822</f>
        <v>0</v>
      </c>
    </row>
    <row r="822" spans="1:9" ht="15" customHeight="1">
      <c r="A822" s="91" t="s">
        <v>526</v>
      </c>
      <c r="B822" s="114" t="s">
        <v>479</v>
      </c>
      <c r="C822" s="114" t="s">
        <v>233</v>
      </c>
      <c r="D822" s="114" t="s">
        <v>229</v>
      </c>
      <c r="E822" s="115" t="s">
        <v>582</v>
      </c>
      <c r="F822" s="114" t="s">
        <v>527</v>
      </c>
      <c r="G822" s="366"/>
      <c r="H822" s="342"/>
      <c r="I822" s="342"/>
    </row>
    <row r="823" spans="1:9" ht="57">
      <c r="A823" s="147" t="s">
        <v>630</v>
      </c>
      <c r="B823" s="293" t="s">
        <v>479</v>
      </c>
      <c r="C823" s="293" t="s">
        <v>233</v>
      </c>
      <c r="D823" s="293" t="s">
        <v>229</v>
      </c>
      <c r="E823" s="294" t="s">
        <v>631</v>
      </c>
      <c r="F823" s="293"/>
      <c r="G823" s="331">
        <f>G824</f>
        <v>0</v>
      </c>
      <c r="H823" s="331">
        <f>H824</f>
        <v>0</v>
      </c>
      <c r="I823" s="331">
        <f>I824</f>
        <v>0</v>
      </c>
    </row>
    <row r="824" spans="1:10" ht="30">
      <c r="A824" s="102" t="s">
        <v>275</v>
      </c>
      <c r="B824" s="114" t="s">
        <v>479</v>
      </c>
      <c r="C824" s="114" t="s">
        <v>233</v>
      </c>
      <c r="D824" s="114" t="s">
        <v>229</v>
      </c>
      <c r="E824" s="115" t="s">
        <v>631</v>
      </c>
      <c r="F824" s="114" t="s">
        <v>561</v>
      </c>
      <c r="G824" s="341"/>
      <c r="H824" s="342"/>
      <c r="I824" s="342"/>
      <c r="J824" s="427">
        <f>G812+G831</f>
        <v>6326.191000000001</v>
      </c>
    </row>
    <row r="825" spans="1:9" ht="42.75">
      <c r="A825" s="147" t="s">
        <v>86</v>
      </c>
      <c r="B825" s="148" t="s">
        <v>479</v>
      </c>
      <c r="C825" s="148" t="s">
        <v>233</v>
      </c>
      <c r="D825" s="148" t="s">
        <v>229</v>
      </c>
      <c r="E825" s="148" t="s">
        <v>428</v>
      </c>
      <c r="F825" s="148"/>
      <c r="G825" s="331">
        <f>G826</f>
        <v>0</v>
      </c>
      <c r="H825" s="331">
        <f>H826</f>
        <v>0</v>
      </c>
      <c r="I825" s="331">
        <f>I826</f>
        <v>0</v>
      </c>
    </row>
    <row r="826" spans="1:9" ht="30">
      <c r="A826" s="91" t="s">
        <v>275</v>
      </c>
      <c r="B826" s="114" t="s">
        <v>479</v>
      </c>
      <c r="C826" s="114" t="s">
        <v>233</v>
      </c>
      <c r="D826" s="114" t="s">
        <v>229</v>
      </c>
      <c r="E826" s="114" t="s">
        <v>428</v>
      </c>
      <c r="F826" s="114" t="s">
        <v>561</v>
      </c>
      <c r="G826" s="341"/>
      <c r="H826" s="342"/>
      <c r="I826" s="342"/>
    </row>
    <row r="827" spans="1:9" s="35" customFormat="1" ht="30" customHeight="1">
      <c r="A827" s="476" t="s">
        <v>38</v>
      </c>
      <c r="B827" s="477">
        <v>300</v>
      </c>
      <c r="C827" s="477"/>
      <c r="D827" s="477"/>
      <c r="E827" s="477"/>
      <c r="F827" s="477"/>
      <c r="G827" s="478">
        <f>G828</f>
        <v>2792.4339999999997</v>
      </c>
      <c r="H827" s="478">
        <f>H828</f>
        <v>2636.91</v>
      </c>
      <c r="I827" s="478">
        <f>I828</f>
        <v>2640.3900000000003</v>
      </c>
    </row>
    <row r="828" spans="1:9" s="38" customFormat="1" ht="15.75">
      <c r="A828" s="291" t="s">
        <v>473</v>
      </c>
      <c r="B828" s="292" t="s">
        <v>479</v>
      </c>
      <c r="C828" s="292" t="s">
        <v>233</v>
      </c>
      <c r="D828" s="292"/>
      <c r="E828" s="292"/>
      <c r="F828" s="292"/>
      <c r="G828" s="330">
        <f>G829+G837+G832+G1175</f>
        <v>2792.4339999999997</v>
      </c>
      <c r="H828" s="330">
        <f>H829+H837+H832+H1174</f>
        <v>2636.91</v>
      </c>
      <c r="I828" s="330">
        <f>I829+I837+I832+I1174</f>
        <v>2640.3900000000003</v>
      </c>
    </row>
    <row r="829" spans="1:9" ht="15" customHeight="1">
      <c r="A829" s="147" t="s">
        <v>476</v>
      </c>
      <c r="B829" s="148" t="s">
        <v>479</v>
      </c>
      <c r="C829" s="148" t="s">
        <v>233</v>
      </c>
      <c r="D829" s="148" t="s">
        <v>225</v>
      </c>
      <c r="E829" s="148"/>
      <c r="F829" s="148"/>
      <c r="G829" s="331">
        <f aca="true" t="shared" si="34" ref="G829:I830">G830</f>
        <v>2641.494</v>
      </c>
      <c r="H829" s="331">
        <f t="shared" si="34"/>
        <v>2543.1</v>
      </c>
      <c r="I829" s="331">
        <f t="shared" si="34"/>
        <v>2543.11</v>
      </c>
    </row>
    <row r="830" spans="1:9" ht="36.75" customHeight="1">
      <c r="A830" s="147" t="s">
        <v>525</v>
      </c>
      <c r="B830" s="148" t="s">
        <v>479</v>
      </c>
      <c r="C830" s="148" t="s">
        <v>233</v>
      </c>
      <c r="D830" s="148" t="s">
        <v>225</v>
      </c>
      <c r="E830" s="148" t="s">
        <v>429</v>
      </c>
      <c r="F830" s="148"/>
      <c r="G830" s="331">
        <f t="shared" si="34"/>
        <v>2641.494</v>
      </c>
      <c r="H830" s="331">
        <f t="shared" si="34"/>
        <v>2543.1</v>
      </c>
      <c r="I830" s="331">
        <f t="shared" si="34"/>
        <v>2543.11</v>
      </c>
    </row>
    <row r="831" spans="1:9" ht="30">
      <c r="A831" s="91" t="s">
        <v>275</v>
      </c>
      <c r="B831" s="114" t="s">
        <v>479</v>
      </c>
      <c r="C831" s="114" t="s">
        <v>233</v>
      </c>
      <c r="D831" s="114" t="s">
        <v>225</v>
      </c>
      <c r="E831" s="114" t="s">
        <v>429</v>
      </c>
      <c r="F831" s="114" t="s">
        <v>561</v>
      </c>
      <c r="G831" s="341">
        <v>2641.494</v>
      </c>
      <c r="H831" s="341">
        <v>2543.1</v>
      </c>
      <c r="I831" s="341">
        <v>2543.11</v>
      </c>
    </row>
    <row r="832" spans="1:9" s="38" customFormat="1" ht="28.5" customHeight="1">
      <c r="A832" s="291" t="s">
        <v>575</v>
      </c>
      <c r="B832" s="292" t="s">
        <v>479</v>
      </c>
      <c r="C832" s="292" t="s">
        <v>233</v>
      </c>
      <c r="D832" s="292" t="s">
        <v>233</v>
      </c>
      <c r="E832" s="292"/>
      <c r="F832" s="292"/>
      <c r="G832" s="345">
        <f>G833+G835</f>
        <v>86.24</v>
      </c>
      <c r="H832" s="345">
        <f>H833+H835</f>
        <v>82.81</v>
      </c>
      <c r="I832" s="345">
        <f>I833+I835</f>
        <v>84.28</v>
      </c>
    </row>
    <row r="833" spans="1:9" ht="42.75">
      <c r="A833" s="147" t="s">
        <v>578</v>
      </c>
      <c r="B833" s="293" t="s">
        <v>479</v>
      </c>
      <c r="C833" s="293" t="s">
        <v>233</v>
      </c>
      <c r="D833" s="293" t="s">
        <v>233</v>
      </c>
      <c r="E833" s="294" t="s">
        <v>580</v>
      </c>
      <c r="F833" s="293"/>
      <c r="G833" s="331">
        <f>G834</f>
        <v>0</v>
      </c>
      <c r="H833" s="331">
        <f>H834</f>
        <v>0</v>
      </c>
      <c r="I833" s="331">
        <f>I834</f>
        <v>0</v>
      </c>
    </row>
    <row r="834" spans="1:9" ht="30">
      <c r="A834" s="102" t="s">
        <v>275</v>
      </c>
      <c r="B834" s="114" t="s">
        <v>479</v>
      </c>
      <c r="C834" s="114" t="s">
        <v>233</v>
      </c>
      <c r="D834" s="114" t="s">
        <v>233</v>
      </c>
      <c r="E834" s="115" t="s">
        <v>580</v>
      </c>
      <c r="F834" s="114" t="s">
        <v>561</v>
      </c>
      <c r="G834" s="341"/>
      <c r="H834" s="342"/>
      <c r="I834" s="342"/>
    </row>
    <row r="835" spans="1:9" ht="42.75">
      <c r="A835" s="147" t="s">
        <v>506</v>
      </c>
      <c r="B835" s="148" t="s">
        <v>479</v>
      </c>
      <c r="C835" s="148" t="s">
        <v>233</v>
      </c>
      <c r="D835" s="148" t="s">
        <v>233</v>
      </c>
      <c r="E835" s="266" t="s">
        <v>507</v>
      </c>
      <c r="F835" s="148"/>
      <c r="G835" s="331">
        <f>G836</f>
        <v>86.24</v>
      </c>
      <c r="H835" s="331">
        <f>H836</f>
        <v>82.81</v>
      </c>
      <c r="I835" s="331">
        <f>I836</f>
        <v>84.28</v>
      </c>
    </row>
    <row r="836" spans="1:9" ht="36.75" customHeight="1">
      <c r="A836" s="102" t="s">
        <v>275</v>
      </c>
      <c r="B836" s="114" t="s">
        <v>479</v>
      </c>
      <c r="C836" s="114" t="s">
        <v>233</v>
      </c>
      <c r="D836" s="114" t="s">
        <v>233</v>
      </c>
      <c r="E836" s="115" t="s">
        <v>507</v>
      </c>
      <c r="F836" s="114" t="s">
        <v>561</v>
      </c>
      <c r="G836" s="341">
        <v>86.24</v>
      </c>
      <c r="H836" s="342">
        <v>82.81</v>
      </c>
      <c r="I836" s="342">
        <v>84.28</v>
      </c>
    </row>
    <row r="837" spans="1:9" s="107" customFormat="1" ht="15" hidden="1">
      <c r="A837" s="91"/>
      <c r="B837" s="116"/>
      <c r="C837" s="116"/>
      <c r="D837" s="116"/>
      <c r="E837" s="117"/>
      <c r="F837" s="116"/>
      <c r="G837" s="315"/>
      <c r="H837" s="315"/>
      <c r="I837" s="328"/>
    </row>
    <row r="838" spans="1:9" ht="15" hidden="1">
      <c r="A838" s="91"/>
      <c r="B838" s="116"/>
      <c r="C838" s="116"/>
      <c r="D838" s="116"/>
      <c r="E838" s="117"/>
      <c r="F838" s="116"/>
      <c r="G838" s="315"/>
      <c r="H838" s="315"/>
      <c r="I838" s="326"/>
    </row>
    <row r="839" spans="1:9" ht="15" hidden="1">
      <c r="A839" s="102"/>
      <c r="B839" s="116"/>
      <c r="C839" s="116"/>
      <c r="D839" s="116"/>
      <c r="E839" s="117"/>
      <c r="F839" s="116"/>
      <c r="G839" s="315"/>
      <c r="H839" s="315"/>
      <c r="I839" s="326"/>
    </row>
    <row r="840" spans="1:9" ht="15" hidden="1">
      <c r="A840" s="91"/>
      <c r="B840" s="116"/>
      <c r="C840" s="116"/>
      <c r="D840" s="116"/>
      <c r="E840" s="117"/>
      <c r="F840" s="116"/>
      <c r="G840" s="315"/>
      <c r="H840" s="315"/>
      <c r="I840" s="326"/>
    </row>
    <row r="841" spans="1:9" ht="15" hidden="1">
      <c r="A841" s="91"/>
      <c r="B841" s="116"/>
      <c r="C841" s="116"/>
      <c r="D841" s="116"/>
      <c r="E841" s="117"/>
      <c r="F841" s="116"/>
      <c r="G841" s="315"/>
      <c r="H841" s="316"/>
      <c r="I841" s="326"/>
    </row>
    <row r="842" spans="1:9" ht="15" hidden="1">
      <c r="A842" s="91"/>
      <c r="B842" s="116"/>
      <c r="C842" s="116"/>
      <c r="D842" s="116"/>
      <c r="E842" s="117"/>
      <c r="F842" s="116"/>
      <c r="G842" s="315"/>
      <c r="H842" s="315"/>
      <c r="I842" s="326"/>
    </row>
    <row r="843" spans="1:9" ht="15" hidden="1">
      <c r="A843" s="102"/>
      <c r="B843" s="116"/>
      <c r="C843" s="116"/>
      <c r="D843" s="116"/>
      <c r="E843" s="117"/>
      <c r="F843" s="116"/>
      <c r="G843" s="315"/>
      <c r="H843" s="316"/>
      <c r="I843" s="326"/>
    </row>
    <row r="844" spans="1:9" s="38" customFormat="1" ht="38.25" customHeight="1" hidden="1">
      <c r="A844" s="93"/>
      <c r="B844" s="323"/>
      <c r="C844" s="323"/>
      <c r="D844" s="323"/>
      <c r="E844" s="323"/>
      <c r="F844" s="323"/>
      <c r="G844" s="327"/>
      <c r="H844" s="327"/>
      <c r="I844" s="325"/>
    </row>
    <row r="845" spans="1:9" ht="15" hidden="1">
      <c r="A845" s="91"/>
      <c r="B845" s="116"/>
      <c r="C845" s="116"/>
      <c r="D845" s="116"/>
      <c r="E845" s="116"/>
      <c r="F845" s="116"/>
      <c r="G845" s="315"/>
      <c r="H845" s="315"/>
      <c r="I845" s="326"/>
    </row>
    <row r="846" spans="1:9" ht="15" hidden="1">
      <c r="A846" s="91"/>
      <c r="B846" s="116"/>
      <c r="C846" s="116"/>
      <c r="D846" s="116"/>
      <c r="E846" s="116"/>
      <c r="F846" s="116"/>
      <c r="G846" s="315"/>
      <c r="H846" s="315"/>
      <c r="I846" s="326"/>
    </row>
    <row r="847" spans="1:9" ht="15" hidden="1">
      <c r="A847" s="91"/>
      <c r="B847" s="116"/>
      <c r="C847" s="116"/>
      <c r="D847" s="116"/>
      <c r="E847" s="116"/>
      <c r="F847" s="116"/>
      <c r="G847" s="315"/>
      <c r="H847" s="315"/>
      <c r="I847" s="326"/>
    </row>
    <row r="848" spans="1:9" s="35" customFormat="1" ht="30" customHeight="1" hidden="1">
      <c r="A848" s="112"/>
      <c r="B848" s="320"/>
      <c r="C848" s="320"/>
      <c r="D848" s="320"/>
      <c r="E848" s="320"/>
      <c r="F848" s="320"/>
      <c r="G848" s="321"/>
      <c r="H848" s="321"/>
      <c r="I848" s="322"/>
    </row>
    <row r="849" spans="1:9" s="38" customFormat="1" ht="33.75" customHeight="1" hidden="1">
      <c r="A849" s="93"/>
      <c r="B849" s="323"/>
      <c r="C849" s="323"/>
      <c r="D849" s="323"/>
      <c r="E849" s="323"/>
      <c r="F849" s="323"/>
      <c r="G849" s="324"/>
      <c r="H849" s="324"/>
      <c r="I849" s="325"/>
    </row>
    <row r="850" spans="1:9" ht="15" hidden="1">
      <c r="A850" s="91"/>
      <c r="B850" s="116"/>
      <c r="C850" s="116"/>
      <c r="D850" s="116"/>
      <c r="E850" s="116"/>
      <c r="F850" s="116"/>
      <c r="G850" s="315"/>
      <c r="H850" s="315"/>
      <c r="I850" s="326"/>
    </row>
    <row r="851" spans="1:9" ht="36.75" customHeight="1" hidden="1">
      <c r="A851" s="91"/>
      <c r="B851" s="116"/>
      <c r="C851" s="116"/>
      <c r="D851" s="116"/>
      <c r="E851" s="116"/>
      <c r="F851" s="116"/>
      <c r="G851" s="315"/>
      <c r="H851" s="315"/>
      <c r="I851" s="326"/>
    </row>
    <row r="852" spans="1:9" ht="74.25" customHeight="1" hidden="1">
      <c r="A852" s="91"/>
      <c r="B852" s="116"/>
      <c r="C852" s="116"/>
      <c r="D852" s="116"/>
      <c r="E852" s="116"/>
      <c r="F852" s="116"/>
      <c r="G852" s="315"/>
      <c r="H852" s="315"/>
      <c r="I852" s="326"/>
    </row>
    <row r="853" spans="1:9" ht="125.25" customHeight="1" hidden="1">
      <c r="A853" s="91"/>
      <c r="B853" s="116"/>
      <c r="C853" s="116"/>
      <c r="D853" s="116"/>
      <c r="E853" s="116"/>
      <c r="F853" s="116"/>
      <c r="G853" s="315"/>
      <c r="H853" s="315"/>
      <c r="I853" s="326"/>
    </row>
    <row r="854" spans="1:9" ht="15" hidden="1">
      <c r="A854" s="102"/>
      <c r="B854" s="116"/>
      <c r="C854" s="116"/>
      <c r="D854" s="116"/>
      <c r="E854" s="116"/>
      <c r="F854" s="116"/>
      <c r="G854" s="315"/>
      <c r="H854" s="315"/>
      <c r="I854" s="326"/>
    </row>
    <row r="855" spans="1:9" ht="15" hidden="1">
      <c r="A855" s="91"/>
      <c r="B855" s="116"/>
      <c r="C855" s="116"/>
      <c r="D855" s="116"/>
      <c r="E855" s="116"/>
      <c r="F855" s="116"/>
      <c r="G855" s="315"/>
      <c r="H855" s="315"/>
      <c r="I855" s="326"/>
    </row>
    <row r="856" spans="1:9" ht="15" hidden="1">
      <c r="A856" s="102"/>
      <c r="B856" s="116"/>
      <c r="C856" s="116"/>
      <c r="D856" s="116"/>
      <c r="E856" s="116"/>
      <c r="F856" s="116"/>
      <c r="G856" s="315"/>
      <c r="H856" s="315"/>
      <c r="I856" s="326"/>
    </row>
    <row r="857" spans="1:9" s="38" customFormat="1" ht="28.5" customHeight="1" hidden="1">
      <c r="A857" s="93"/>
      <c r="B857" s="323"/>
      <c r="C857" s="323"/>
      <c r="D857" s="323"/>
      <c r="E857" s="323"/>
      <c r="F857" s="323"/>
      <c r="G857" s="327"/>
      <c r="H857" s="327"/>
      <c r="I857" s="325"/>
    </row>
    <row r="858" spans="1:9" ht="15" hidden="1">
      <c r="A858" s="91"/>
      <c r="B858" s="116"/>
      <c r="C858" s="116"/>
      <c r="D858" s="116"/>
      <c r="E858" s="117"/>
      <c r="F858" s="116"/>
      <c r="G858" s="315"/>
      <c r="H858" s="315"/>
      <c r="I858" s="326"/>
    </row>
    <row r="859" spans="1:9" ht="15" hidden="1">
      <c r="A859" s="102"/>
      <c r="B859" s="116"/>
      <c r="C859" s="116"/>
      <c r="D859" s="116"/>
      <c r="E859" s="117"/>
      <c r="F859" s="116"/>
      <c r="G859" s="315"/>
      <c r="H859" s="315"/>
      <c r="I859" s="326"/>
    </row>
    <row r="860" spans="1:9" ht="15" hidden="1">
      <c r="A860" s="91"/>
      <c r="B860" s="116"/>
      <c r="C860" s="116"/>
      <c r="D860" s="116"/>
      <c r="E860" s="117"/>
      <c r="F860" s="116"/>
      <c r="G860" s="315"/>
      <c r="H860" s="315"/>
      <c r="I860" s="326"/>
    </row>
    <row r="861" spans="1:9" s="107" customFormat="1" ht="15" hidden="1">
      <c r="A861" s="91"/>
      <c r="B861" s="116"/>
      <c r="C861" s="116"/>
      <c r="D861" s="116"/>
      <c r="E861" s="117"/>
      <c r="F861" s="116"/>
      <c r="G861" s="315"/>
      <c r="H861" s="315"/>
      <c r="I861" s="328"/>
    </row>
    <row r="862" spans="1:9" s="107" customFormat="1" ht="15" hidden="1">
      <c r="A862" s="91"/>
      <c r="B862" s="116"/>
      <c r="C862" s="116"/>
      <c r="D862" s="116"/>
      <c r="E862" s="117"/>
      <c r="F862" s="116"/>
      <c r="G862" s="315"/>
      <c r="H862" s="315"/>
      <c r="I862" s="328"/>
    </row>
    <row r="863" spans="1:9" ht="15" hidden="1">
      <c r="A863" s="91"/>
      <c r="B863" s="116"/>
      <c r="C863" s="116"/>
      <c r="D863" s="116"/>
      <c r="E863" s="117"/>
      <c r="F863" s="116"/>
      <c r="G863" s="315"/>
      <c r="H863" s="315"/>
      <c r="I863" s="326"/>
    </row>
    <row r="864" spans="1:9" ht="15" hidden="1">
      <c r="A864" s="102"/>
      <c r="B864" s="116"/>
      <c r="C864" s="116"/>
      <c r="D864" s="116"/>
      <c r="E864" s="117"/>
      <c r="F864" s="116"/>
      <c r="G864" s="315"/>
      <c r="H864" s="315"/>
      <c r="I864" s="326"/>
    </row>
    <row r="865" spans="1:9" ht="15" hidden="1">
      <c r="A865" s="91"/>
      <c r="B865" s="116"/>
      <c r="C865" s="116"/>
      <c r="D865" s="116"/>
      <c r="E865" s="117"/>
      <c r="F865" s="116"/>
      <c r="G865" s="315"/>
      <c r="H865" s="315"/>
      <c r="I865" s="326"/>
    </row>
    <row r="866" spans="1:9" ht="15" hidden="1">
      <c r="A866" s="91"/>
      <c r="B866" s="116"/>
      <c r="C866" s="116"/>
      <c r="D866" s="116"/>
      <c r="E866" s="117"/>
      <c r="F866" s="116"/>
      <c r="G866" s="315"/>
      <c r="H866" s="316"/>
      <c r="I866" s="326"/>
    </row>
    <row r="867" spans="1:9" ht="15" hidden="1">
      <c r="A867" s="91"/>
      <c r="B867" s="116"/>
      <c r="C867" s="116"/>
      <c r="D867" s="116"/>
      <c r="E867" s="117"/>
      <c r="F867" s="116"/>
      <c r="G867" s="315"/>
      <c r="H867" s="315"/>
      <c r="I867" s="326"/>
    </row>
    <row r="868" spans="1:9" ht="15" hidden="1">
      <c r="A868" s="102"/>
      <c r="B868" s="116"/>
      <c r="C868" s="116"/>
      <c r="D868" s="116"/>
      <c r="E868" s="117"/>
      <c r="F868" s="116"/>
      <c r="G868" s="315"/>
      <c r="H868" s="315"/>
      <c r="I868" s="326"/>
    </row>
    <row r="869" spans="1:9" s="38" customFormat="1" ht="38.25" customHeight="1" hidden="1">
      <c r="A869" s="93"/>
      <c r="B869" s="323"/>
      <c r="C869" s="323"/>
      <c r="D869" s="323"/>
      <c r="E869" s="323"/>
      <c r="F869" s="323"/>
      <c r="G869" s="327"/>
      <c r="H869" s="327"/>
      <c r="I869" s="325"/>
    </row>
    <row r="870" spans="1:9" ht="15" hidden="1">
      <c r="A870" s="91"/>
      <c r="B870" s="116"/>
      <c r="C870" s="116"/>
      <c r="D870" s="116"/>
      <c r="E870" s="116"/>
      <c r="F870" s="116"/>
      <c r="G870" s="315"/>
      <c r="H870" s="315"/>
      <c r="I870" s="326"/>
    </row>
    <row r="871" spans="1:9" ht="15" hidden="1">
      <c r="A871" s="91"/>
      <c r="B871" s="116"/>
      <c r="C871" s="116"/>
      <c r="D871" s="116"/>
      <c r="E871" s="116"/>
      <c r="F871" s="116"/>
      <c r="G871" s="315"/>
      <c r="H871" s="315"/>
      <c r="I871" s="326"/>
    </row>
    <row r="872" spans="1:9" ht="15" hidden="1">
      <c r="A872" s="91"/>
      <c r="B872" s="116"/>
      <c r="C872" s="116"/>
      <c r="D872" s="116"/>
      <c r="E872" s="116"/>
      <c r="F872" s="116"/>
      <c r="G872" s="315"/>
      <c r="H872" s="315"/>
      <c r="I872" s="326"/>
    </row>
    <row r="873" spans="1:9" s="35" customFormat="1" ht="30" customHeight="1" hidden="1">
      <c r="A873" s="112"/>
      <c r="B873" s="320"/>
      <c r="C873" s="320"/>
      <c r="D873" s="320"/>
      <c r="E873" s="320"/>
      <c r="F873" s="320"/>
      <c r="G873" s="321"/>
      <c r="H873" s="321"/>
      <c r="I873" s="322"/>
    </row>
    <row r="874" spans="1:9" s="38" customFormat="1" ht="33.75" customHeight="1" hidden="1">
      <c r="A874" s="93"/>
      <c r="B874" s="323"/>
      <c r="C874" s="323"/>
      <c r="D874" s="323"/>
      <c r="E874" s="323"/>
      <c r="F874" s="323"/>
      <c r="G874" s="324"/>
      <c r="H874" s="324"/>
      <c r="I874" s="325"/>
    </row>
    <row r="875" spans="1:9" ht="15" hidden="1">
      <c r="A875" s="91"/>
      <c r="B875" s="116"/>
      <c r="C875" s="116"/>
      <c r="D875" s="116"/>
      <c r="E875" s="116"/>
      <c r="F875" s="116"/>
      <c r="G875" s="315"/>
      <c r="H875" s="315"/>
      <c r="I875" s="326"/>
    </row>
    <row r="876" spans="1:9" ht="36.75" customHeight="1" hidden="1">
      <c r="A876" s="91"/>
      <c r="B876" s="116"/>
      <c r="C876" s="116"/>
      <c r="D876" s="116"/>
      <c r="E876" s="116"/>
      <c r="F876" s="116"/>
      <c r="G876" s="315"/>
      <c r="H876" s="315"/>
      <c r="I876" s="326"/>
    </row>
    <row r="877" spans="1:9" ht="61.5" customHeight="1" hidden="1">
      <c r="A877" s="91"/>
      <c r="B877" s="116"/>
      <c r="C877" s="116"/>
      <c r="D877" s="116"/>
      <c r="E877" s="116"/>
      <c r="F877" s="116"/>
      <c r="G877" s="315"/>
      <c r="H877" s="315"/>
      <c r="I877" s="326"/>
    </row>
    <row r="878" spans="1:9" ht="125.25" customHeight="1" hidden="1">
      <c r="A878" s="91"/>
      <c r="B878" s="116"/>
      <c r="C878" s="116"/>
      <c r="D878" s="116"/>
      <c r="E878" s="116"/>
      <c r="F878" s="116"/>
      <c r="G878" s="315"/>
      <c r="H878" s="315"/>
      <c r="I878" s="326"/>
    </row>
    <row r="879" spans="1:9" ht="15" hidden="1">
      <c r="A879" s="102"/>
      <c r="B879" s="116"/>
      <c r="C879" s="116"/>
      <c r="D879" s="116"/>
      <c r="E879" s="116"/>
      <c r="F879" s="116"/>
      <c r="G879" s="315"/>
      <c r="H879" s="315"/>
      <c r="I879" s="326"/>
    </row>
    <row r="880" spans="1:9" ht="15" hidden="1">
      <c r="A880" s="91"/>
      <c r="B880" s="116"/>
      <c r="C880" s="116"/>
      <c r="D880" s="116"/>
      <c r="E880" s="116"/>
      <c r="F880" s="116"/>
      <c r="G880" s="315"/>
      <c r="H880" s="315"/>
      <c r="I880" s="326"/>
    </row>
    <row r="881" spans="1:9" ht="15" hidden="1">
      <c r="A881" s="102"/>
      <c r="B881" s="116"/>
      <c r="C881" s="116"/>
      <c r="D881" s="116"/>
      <c r="E881" s="116"/>
      <c r="F881" s="116"/>
      <c r="G881" s="315"/>
      <c r="H881" s="315"/>
      <c r="I881" s="326"/>
    </row>
    <row r="882" spans="1:9" s="38" customFormat="1" ht="28.5" customHeight="1" hidden="1">
      <c r="A882" s="93"/>
      <c r="B882" s="323"/>
      <c r="C882" s="323"/>
      <c r="D882" s="323"/>
      <c r="E882" s="323"/>
      <c r="F882" s="323"/>
      <c r="G882" s="327"/>
      <c r="H882" s="327"/>
      <c r="I882" s="325"/>
    </row>
    <row r="883" spans="1:9" ht="15" hidden="1">
      <c r="A883" s="91"/>
      <c r="B883" s="116"/>
      <c r="C883" s="116"/>
      <c r="D883" s="116"/>
      <c r="E883" s="117"/>
      <c r="F883" s="116"/>
      <c r="G883" s="315"/>
      <c r="H883" s="315"/>
      <c r="I883" s="326"/>
    </row>
    <row r="884" spans="1:9" ht="15" hidden="1">
      <c r="A884" s="102"/>
      <c r="B884" s="116"/>
      <c r="C884" s="116"/>
      <c r="D884" s="116"/>
      <c r="E884" s="117"/>
      <c r="F884" s="116"/>
      <c r="G884" s="315"/>
      <c r="H884" s="315"/>
      <c r="I884" s="326"/>
    </row>
    <row r="885" spans="1:9" ht="15" hidden="1">
      <c r="A885" s="91"/>
      <c r="B885" s="116"/>
      <c r="C885" s="116"/>
      <c r="D885" s="116"/>
      <c r="E885" s="117"/>
      <c r="F885" s="116"/>
      <c r="G885" s="315"/>
      <c r="H885" s="315"/>
      <c r="I885" s="326"/>
    </row>
    <row r="886" spans="1:9" s="107" customFormat="1" ht="15" hidden="1">
      <c r="A886" s="91"/>
      <c r="B886" s="116"/>
      <c r="C886" s="116"/>
      <c r="D886" s="116"/>
      <c r="E886" s="117"/>
      <c r="F886" s="116"/>
      <c r="G886" s="315"/>
      <c r="H886" s="315"/>
      <c r="I886" s="328"/>
    </row>
    <row r="887" spans="1:9" s="107" customFormat="1" ht="15" hidden="1">
      <c r="A887" s="91"/>
      <c r="B887" s="116"/>
      <c r="C887" s="116"/>
      <c r="D887" s="116"/>
      <c r="E887" s="117"/>
      <c r="F887" s="116"/>
      <c r="G887" s="315"/>
      <c r="H887" s="315"/>
      <c r="I887" s="328"/>
    </row>
    <row r="888" spans="1:9" ht="15" hidden="1">
      <c r="A888" s="91"/>
      <c r="B888" s="116"/>
      <c r="C888" s="116"/>
      <c r="D888" s="116"/>
      <c r="E888" s="117"/>
      <c r="F888" s="116"/>
      <c r="G888" s="315"/>
      <c r="H888" s="315"/>
      <c r="I888" s="326"/>
    </row>
    <row r="889" spans="1:9" ht="15" hidden="1">
      <c r="A889" s="102"/>
      <c r="B889" s="116"/>
      <c r="C889" s="116"/>
      <c r="D889" s="116"/>
      <c r="E889" s="117"/>
      <c r="F889" s="116"/>
      <c r="G889" s="315"/>
      <c r="H889" s="315"/>
      <c r="I889" s="326"/>
    </row>
    <row r="890" spans="1:9" ht="15" hidden="1">
      <c r="A890" s="91"/>
      <c r="B890" s="116"/>
      <c r="C890" s="116"/>
      <c r="D890" s="116"/>
      <c r="E890" s="117"/>
      <c r="F890" s="116"/>
      <c r="G890" s="315"/>
      <c r="H890" s="315"/>
      <c r="I890" s="326"/>
    </row>
    <row r="891" spans="1:9" ht="15" hidden="1">
      <c r="A891" s="91"/>
      <c r="B891" s="116"/>
      <c r="C891" s="116"/>
      <c r="D891" s="116"/>
      <c r="E891" s="117"/>
      <c r="F891" s="116"/>
      <c r="G891" s="315"/>
      <c r="H891" s="316"/>
      <c r="I891" s="326"/>
    </row>
    <row r="892" spans="1:9" ht="15" hidden="1">
      <c r="A892" s="91"/>
      <c r="B892" s="116"/>
      <c r="C892" s="116"/>
      <c r="D892" s="116"/>
      <c r="E892" s="117"/>
      <c r="F892" s="116"/>
      <c r="G892" s="315"/>
      <c r="H892" s="315"/>
      <c r="I892" s="326"/>
    </row>
    <row r="893" spans="1:9" ht="15" hidden="1">
      <c r="A893" s="102"/>
      <c r="B893" s="116"/>
      <c r="C893" s="116"/>
      <c r="D893" s="116"/>
      <c r="E893" s="117"/>
      <c r="F893" s="116"/>
      <c r="G893" s="315"/>
      <c r="H893" s="315"/>
      <c r="I893" s="326"/>
    </row>
    <row r="894" spans="1:9" s="38" customFormat="1" ht="38.25" customHeight="1" hidden="1">
      <c r="A894" s="93"/>
      <c r="B894" s="323"/>
      <c r="C894" s="323"/>
      <c r="D894" s="323"/>
      <c r="E894" s="323"/>
      <c r="F894" s="323"/>
      <c r="G894" s="327"/>
      <c r="H894" s="327"/>
      <c r="I894" s="325"/>
    </row>
    <row r="895" spans="1:9" ht="15" hidden="1">
      <c r="A895" s="91"/>
      <c r="B895" s="116"/>
      <c r="C895" s="116"/>
      <c r="D895" s="116"/>
      <c r="E895" s="116"/>
      <c r="F895" s="116"/>
      <c r="G895" s="315"/>
      <c r="H895" s="315"/>
      <c r="I895" s="326"/>
    </row>
    <row r="896" spans="1:9" ht="15" hidden="1">
      <c r="A896" s="91"/>
      <c r="B896" s="116"/>
      <c r="C896" s="116"/>
      <c r="D896" s="116"/>
      <c r="E896" s="116"/>
      <c r="F896" s="116"/>
      <c r="G896" s="315"/>
      <c r="H896" s="315"/>
      <c r="I896" s="326"/>
    </row>
    <row r="897" spans="1:9" ht="15" hidden="1">
      <c r="A897" s="91"/>
      <c r="B897" s="116"/>
      <c r="C897" s="116"/>
      <c r="D897" s="116"/>
      <c r="E897" s="116"/>
      <c r="F897" s="116"/>
      <c r="G897" s="315"/>
      <c r="H897" s="315"/>
      <c r="I897" s="326"/>
    </row>
    <row r="898" spans="1:9" s="35" customFormat="1" ht="30" customHeight="1" hidden="1">
      <c r="A898" s="112"/>
      <c r="B898" s="320"/>
      <c r="C898" s="320"/>
      <c r="D898" s="320"/>
      <c r="E898" s="320"/>
      <c r="F898" s="320"/>
      <c r="G898" s="321"/>
      <c r="H898" s="321"/>
      <c r="I898" s="322"/>
    </row>
    <row r="899" spans="1:9" s="38" customFormat="1" ht="33.75" customHeight="1" hidden="1">
      <c r="A899" s="93"/>
      <c r="B899" s="323"/>
      <c r="C899" s="323"/>
      <c r="D899" s="323"/>
      <c r="E899" s="323"/>
      <c r="F899" s="323"/>
      <c r="G899" s="324"/>
      <c r="H899" s="324"/>
      <c r="I899" s="325"/>
    </row>
    <row r="900" spans="1:9" ht="15" hidden="1">
      <c r="A900" s="91"/>
      <c r="B900" s="116"/>
      <c r="C900" s="116"/>
      <c r="D900" s="116"/>
      <c r="E900" s="116"/>
      <c r="F900" s="116"/>
      <c r="G900" s="315"/>
      <c r="H900" s="315"/>
      <c r="I900" s="326"/>
    </row>
    <row r="901" spans="1:9" ht="36.75" customHeight="1" hidden="1">
      <c r="A901" s="91"/>
      <c r="B901" s="116"/>
      <c r="C901" s="116"/>
      <c r="D901" s="116"/>
      <c r="E901" s="116"/>
      <c r="F901" s="116"/>
      <c r="G901" s="315"/>
      <c r="H901" s="315"/>
      <c r="I901" s="326"/>
    </row>
    <row r="902" spans="1:9" ht="69.75" customHeight="1" hidden="1">
      <c r="A902" s="91"/>
      <c r="B902" s="116"/>
      <c r="C902" s="116"/>
      <c r="D902" s="116"/>
      <c r="E902" s="116"/>
      <c r="F902" s="116"/>
      <c r="G902" s="315"/>
      <c r="H902" s="315"/>
      <c r="I902" s="326"/>
    </row>
    <row r="903" spans="1:9" ht="125.25" customHeight="1" hidden="1">
      <c r="A903" s="91"/>
      <c r="B903" s="116"/>
      <c r="C903" s="116"/>
      <c r="D903" s="116"/>
      <c r="E903" s="116"/>
      <c r="F903" s="116"/>
      <c r="G903" s="315"/>
      <c r="H903" s="315"/>
      <c r="I903" s="326"/>
    </row>
    <row r="904" spans="1:9" ht="15" hidden="1">
      <c r="A904" s="102"/>
      <c r="B904" s="116"/>
      <c r="C904" s="116"/>
      <c r="D904" s="116"/>
      <c r="E904" s="116"/>
      <c r="F904" s="116"/>
      <c r="G904" s="315"/>
      <c r="H904" s="315"/>
      <c r="I904" s="326"/>
    </row>
    <row r="905" spans="1:9" ht="15" hidden="1">
      <c r="A905" s="91"/>
      <c r="B905" s="116"/>
      <c r="C905" s="116"/>
      <c r="D905" s="116"/>
      <c r="E905" s="116"/>
      <c r="F905" s="116"/>
      <c r="G905" s="315"/>
      <c r="H905" s="315"/>
      <c r="I905" s="326"/>
    </row>
    <row r="906" spans="1:9" ht="15" hidden="1">
      <c r="A906" s="102"/>
      <c r="B906" s="116"/>
      <c r="C906" s="116"/>
      <c r="D906" s="116"/>
      <c r="E906" s="116"/>
      <c r="F906" s="116"/>
      <c r="G906" s="315"/>
      <c r="H906" s="315"/>
      <c r="I906" s="326"/>
    </row>
    <row r="907" spans="1:9" s="38" customFormat="1" ht="28.5" customHeight="1" hidden="1">
      <c r="A907" s="93"/>
      <c r="B907" s="323"/>
      <c r="C907" s="323"/>
      <c r="D907" s="323"/>
      <c r="E907" s="323"/>
      <c r="F907" s="323"/>
      <c r="G907" s="327"/>
      <c r="H907" s="327"/>
      <c r="I907" s="325"/>
    </row>
    <row r="908" spans="1:9" ht="15" hidden="1">
      <c r="A908" s="91"/>
      <c r="B908" s="116"/>
      <c r="C908" s="116"/>
      <c r="D908" s="116"/>
      <c r="E908" s="117"/>
      <c r="F908" s="116"/>
      <c r="G908" s="315"/>
      <c r="H908" s="315"/>
      <c r="I908" s="326"/>
    </row>
    <row r="909" spans="1:9" ht="15" hidden="1">
      <c r="A909" s="102"/>
      <c r="B909" s="116"/>
      <c r="C909" s="116"/>
      <c r="D909" s="116"/>
      <c r="E909" s="117"/>
      <c r="F909" s="116"/>
      <c r="G909" s="315"/>
      <c r="H909" s="315"/>
      <c r="I909" s="326"/>
    </row>
    <row r="910" spans="1:9" ht="15" hidden="1">
      <c r="A910" s="91"/>
      <c r="B910" s="116"/>
      <c r="C910" s="116"/>
      <c r="D910" s="116"/>
      <c r="E910" s="117"/>
      <c r="F910" s="116"/>
      <c r="G910" s="315"/>
      <c r="H910" s="315"/>
      <c r="I910" s="326"/>
    </row>
    <row r="911" spans="1:9" s="107" customFormat="1" ht="15" hidden="1">
      <c r="A911" s="91"/>
      <c r="B911" s="116"/>
      <c r="C911" s="116"/>
      <c r="D911" s="116"/>
      <c r="E911" s="117"/>
      <c r="F911" s="116"/>
      <c r="G911" s="315"/>
      <c r="H911" s="315"/>
      <c r="I911" s="328"/>
    </row>
    <row r="912" spans="1:9" s="107" customFormat="1" ht="15" hidden="1">
      <c r="A912" s="91"/>
      <c r="B912" s="116"/>
      <c r="C912" s="116"/>
      <c r="D912" s="116"/>
      <c r="E912" s="117"/>
      <c r="F912" s="116"/>
      <c r="G912" s="315"/>
      <c r="H912" s="315"/>
      <c r="I912" s="328"/>
    </row>
    <row r="913" spans="1:9" ht="15" hidden="1">
      <c r="A913" s="91"/>
      <c r="B913" s="116"/>
      <c r="C913" s="116"/>
      <c r="D913" s="116"/>
      <c r="E913" s="117"/>
      <c r="F913" s="116"/>
      <c r="G913" s="315"/>
      <c r="H913" s="315"/>
      <c r="I913" s="326"/>
    </row>
    <row r="914" spans="1:9" ht="15" hidden="1">
      <c r="A914" s="102"/>
      <c r="B914" s="116"/>
      <c r="C914" s="116"/>
      <c r="D914" s="116"/>
      <c r="E914" s="117"/>
      <c r="F914" s="116"/>
      <c r="G914" s="315"/>
      <c r="H914" s="315"/>
      <c r="I914" s="326"/>
    </row>
    <row r="915" spans="1:9" ht="15" hidden="1">
      <c r="A915" s="91"/>
      <c r="B915" s="116"/>
      <c r="C915" s="116"/>
      <c r="D915" s="116"/>
      <c r="E915" s="117"/>
      <c r="F915" s="116"/>
      <c r="G915" s="315"/>
      <c r="H915" s="315"/>
      <c r="I915" s="326"/>
    </row>
    <row r="916" spans="1:9" ht="15" hidden="1">
      <c r="A916" s="91"/>
      <c r="B916" s="116"/>
      <c r="C916" s="116"/>
      <c r="D916" s="116"/>
      <c r="E916" s="117"/>
      <c r="F916" s="116"/>
      <c r="G916" s="315"/>
      <c r="H916" s="316"/>
      <c r="I916" s="326"/>
    </row>
    <row r="917" spans="1:9" ht="15" hidden="1">
      <c r="A917" s="91"/>
      <c r="B917" s="116"/>
      <c r="C917" s="116"/>
      <c r="D917" s="116"/>
      <c r="E917" s="117"/>
      <c r="F917" s="116"/>
      <c r="G917" s="315"/>
      <c r="H917" s="315"/>
      <c r="I917" s="326"/>
    </row>
    <row r="918" spans="1:9" ht="15" hidden="1">
      <c r="A918" s="102"/>
      <c r="B918" s="116"/>
      <c r="C918" s="116"/>
      <c r="D918" s="116"/>
      <c r="E918" s="117"/>
      <c r="F918" s="116"/>
      <c r="G918" s="315"/>
      <c r="H918" s="316"/>
      <c r="I918" s="326"/>
    </row>
    <row r="919" spans="1:9" s="38" customFormat="1" ht="38.25" customHeight="1" hidden="1">
      <c r="A919" s="93"/>
      <c r="B919" s="323"/>
      <c r="C919" s="323"/>
      <c r="D919" s="323"/>
      <c r="E919" s="323"/>
      <c r="F919" s="323"/>
      <c r="G919" s="327"/>
      <c r="H919" s="327"/>
      <c r="I919" s="325"/>
    </row>
    <row r="920" spans="1:9" ht="15" hidden="1">
      <c r="A920" s="91"/>
      <c r="B920" s="116"/>
      <c r="C920" s="116"/>
      <c r="D920" s="116"/>
      <c r="E920" s="116"/>
      <c r="F920" s="116"/>
      <c r="G920" s="315"/>
      <c r="H920" s="315"/>
      <c r="I920" s="326"/>
    </row>
    <row r="921" spans="1:9" ht="15" hidden="1">
      <c r="A921" s="91"/>
      <c r="B921" s="116"/>
      <c r="C921" s="116"/>
      <c r="D921" s="116"/>
      <c r="E921" s="116"/>
      <c r="F921" s="116"/>
      <c r="G921" s="315"/>
      <c r="H921" s="315"/>
      <c r="I921" s="326"/>
    </row>
    <row r="922" spans="1:9" ht="15" hidden="1">
      <c r="A922" s="91"/>
      <c r="B922" s="116"/>
      <c r="C922" s="116"/>
      <c r="D922" s="116"/>
      <c r="E922" s="116"/>
      <c r="F922" s="116"/>
      <c r="G922" s="315"/>
      <c r="H922" s="315"/>
      <c r="I922" s="326"/>
    </row>
    <row r="923" spans="1:9" s="35" customFormat="1" ht="30" customHeight="1" hidden="1">
      <c r="A923" s="112"/>
      <c r="B923" s="320"/>
      <c r="C923" s="320"/>
      <c r="D923" s="320"/>
      <c r="E923" s="320"/>
      <c r="F923" s="320"/>
      <c r="G923" s="321"/>
      <c r="H923" s="321"/>
      <c r="I923" s="322"/>
    </row>
    <row r="924" spans="1:9" s="38" customFormat="1" ht="33.75" customHeight="1" hidden="1">
      <c r="A924" s="93"/>
      <c r="B924" s="323"/>
      <c r="C924" s="323"/>
      <c r="D924" s="323"/>
      <c r="E924" s="323"/>
      <c r="F924" s="323"/>
      <c r="G924" s="324"/>
      <c r="H924" s="324"/>
      <c r="I924" s="325"/>
    </row>
    <row r="925" spans="1:9" ht="15" hidden="1">
      <c r="A925" s="91"/>
      <c r="B925" s="116"/>
      <c r="C925" s="116"/>
      <c r="D925" s="116"/>
      <c r="E925" s="116"/>
      <c r="F925" s="116"/>
      <c r="G925" s="315"/>
      <c r="H925" s="315"/>
      <c r="I925" s="326"/>
    </row>
    <row r="926" spans="1:9" ht="36.75" customHeight="1" hidden="1">
      <c r="A926" s="91"/>
      <c r="B926" s="116"/>
      <c r="C926" s="116"/>
      <c r="D926" s="116"/>
      <c r="E926" s="116"/>
      <c r="F926" s="116"/>
      <c r="G926" s="315"/>
      <c r="H926" s="315"/>
      <c r="I926" s="326"/>
    </row>
    <row r="927" spans="1:9" ht="68.25" customHeight="1" hidden="1">
      <c r="A927" s="91"/>
      <c r="B927" s="116"/>
      <c r="C927" s="116"/>
      <c r="D927" s="116"/>
      <c r="E927" s="116"/>
      <c r="F927" s="116"/>
      <c r="G927" s="315"/>
      <c r="H927" s="315"/>
      <c r="I927" s="326"/>
    </row>
    <row r="928" spans="1:9" ht="125.25" customHeight="1" hidden="1">
      <c r="A928" s="91"/>
      <c r="B928" s="116"/>
      <c r="C928" s="116"/>
      <c r="D928" s="116"/>
      <c r="E928" s="116"/>
      <c r="F928" s="116"/>
      <c r="G928" s="315"/>
      <c r="H928" s="315"/>
      <c r="I928" s="326"/>
    </row>
    <row r="929" spans="1:9" ht="15" hidden="1">
      <c r="A929" s="102"/>
      <c r="B929" s="116"/>
      <c r="C929" s="116"/>
      <c r="D929" s="116"/>
      <c r="E929" s="116"/>
      <c r="F929" s="116"/>
      <c r="G929" s="315"/>
      <c r="H929" s="315"/>
      <c r="I929" s="326"/>
    </row>
    <row r="930" spans="1:9" ht="15" hidden="1">
      <c r="A930" s="91"/>
      <c r="B930" s="116"/>
      <c r="C930" s="116"/>
      <c r="D930" s="116"/>
      <c r="E930" s="116"/>
      <c r="F930" s="116"/>
      <c r="G930" s="315"/>
      <c r="H930" s="315"/>
      <c r="I930" s="326"/>
    </row>
    <row r="931" spans="1:9" ht="15" hidden="1">
      <c r="A931" s="102"/>
      <c r="B931" s="116"/>
      <c r="C931" s="116"/>
      <c r="D931" s="116"/>
      <c r="E931" s="116"/>
      <c r="F931" s="116"/>
      <c r="G931" s="315"/>
      <c r="H931" s="315"/>
      <c r="I931" s="326"/>
    </row>
    <row r="932" spans="1:9" s="38" customFormat="1" ht="28.5" customHeight="1" hidden="1">
      <c r="A932" s="93"/>
      <c r="B932" s="323"/>
      <c r="C932" s="323"/>
      <c r="D932" s="323"/>
      <c r="E932" s="323"/>
      <c r="F932" s="323"/>
      <c r="G932" s="327"/>
      <c r="H932" s="327"/>
      <c r="I932" s="325"/>
    </row>
    <row r="933" spans="1:9" ht="15" hidden="1">
      <c r="A933" s="91"/>
      <c r="B933" s="116"/>
      <c r="C933" s="116"/>
      <c r="D933" s="116"/>
      <c r="E933" s="117"/>
      <c r="F933" s="116"/>
      <c r="G933" s="315"/>
      <c r="H933" s="315"/>
      <c r="I933" s="326"/>
    </row>
    <row r="934" spans="1:9" ht="15" hidden="1">
      <c r="A934" s="102"/>
      <c r="B934" s="116"/>
      <c r="C934" s="116"/>
      <c r="D934" s="116"/>
      <c r="E934" s="117"/>
      <c r="F934" s="116"/>
      <c r="G934" s="315"/>
      <c r="H934" s="315"/>
      <c r="I934" s="326"/>
    </row>
    <row r="935" spans="1:9" ht="15" hidden="1">
      <c r="A935" s="91"/>
      <c r="B935" s="116"/>
      <c r="C935" s="116"/>
      <c r="D935" s="116"/>
      <c r="E935" s="117"/>
      <c r="F935" s="116"/>
      <c r="G935" s="315"/>
      <c r="H935" s="315"/>
      <c r="I935" s="326"/>
    </row>
    <row r="936" spans="1:9" s="107" customFormat="1" ht="15" hidden="1">
      <c r="A936" s="91"/>
      <c r="B936" s="116"/>
      <c r="C936" s="116"/>
      <c r="D936" s="116"/>
      <c r="E936" s="117"/>
      <c r="F936" s="116"/>
      <c r="G936" s="315"/>
      <c r="H936" s="315"/>
      <c r="I936" s="328"/>
    </row>
    <row r="937" spans="1:9" s="107" customFormat="1" ht="15" hidden="1">
      <c r="A937" s="91"/>
      <c r="B937" s="116"/>
      <c r="C937" s="116"/>
      <c r="D937" s="116"/>
      <c r="E937" s="117"/>
      <c r="F937" s="116"/>
      <c r="G937" s="315"/>
      <c r="H937" s="315"/>
      <c r="I937" s="328"/>
    </row>
    <row r="938" spans="1:9" ht="15" hidden="1">
      <c r="A938" s="91"/>
      <c r="B938" s="116"/>
      <c r="C938" s="116"/>
      <c r="D938" s="116"/>
      <c r="E938" s="117"/>
      <c r="F938" s="116"/>
      <c r="G938" s="315"/>
      <c r="H938" s="315"/>
      <c r="I938" s="326"/>
    </row>
    <row r="939" spans="1:9" ht="15" hidden="1">
      <c r="A939" s="102"/>
      <c r="B939" s="116"/>
      <c r="C939" s="116"/>
      <c r="D939" s="116"/>
      <c r="E939" s="117"/>
      <c r="F939" s="116"/>
      <c r="G939" s="315"/>
      <c r="H939" s="315"/>
      <c r="I939" s="326"/>
    </row>
    <row r="940" spans="1:9" ht="15" hidden="1">
      <c r="A940" s="91"/>
      <c r="B940" s="116"/>
      <c r="C940" s="116"/>
      <c r="D940" s="116"/>
      <c r="E940" s="117"/>
      <c r="F940" s="116"/>
      <c r="G940" s="315"/>
      <c r="H940" s="315"/>
      <c r="I940" s="326"/>
    </row>
    <row r="941" spans="1:9" ht="15" hidden="1">
      <c r="A941" s="91"/>
      <c r="B941" s="116"/>
      <c r="C941" s="116"/>
      <c r="D941" s="116"/>
      <c r="E941" s="117"/>
      <c r="F941" s="116"/>
      <c r="G941" s="315"/>
      <c r="H941" s="316"/>
      <c r="I941" s="326"/>
    </row>
    <row r="942" spans="1:9" ht="15" hidden="1">
      <c r="A942" s="91"/>
      <c r="B942" s="116"/>
      <c r="C942" s="116"/>
      <c r="D942" s="116"/>
      <c r="E942" s="117"/>
      <c r="F942" s="116"/>
      <c r="G942" s="315"/>
      <c r="H942" s="315"/>
      <c r="I942" s="326"/>
    </row>
    <row r="943" spans="1:9" ht="15" hidden="1">
      <c r="A943" s="102"/>
      <c r="B943" s="116"/>
      <c r="C943" s="116"/>
      <c r="D943" s="116"/>
      <c r="E943" s="117"/>
      <c r="F943" s="116"/>
      <c r="G943" s="315"/>
      <c r="H943" s="315"/>
      <c r="I943" s="326"/>
    </row>
    <row r="944" spans="1:9" s="38" customFormat="1" ht="38.25" customHeight="1" hidden="1">
      <c r="A944" s="93"/>
      <c r="B944" s="323"/>
      <c r="C944" s="323"/>
      <c r="D944" s="323"/>
      <c r="E944" s="323"/>
      <c r="F944" s="323"/>
      <c r="G944" s="327"/>
      <c r="H944" s="327"/>
      <c r="I944" s="325"/>
    </row>
    <row r="945" spans="1:9" ht="15" hidden="1">
      <c r="A945" s="91"/>
      <c r="B945" s="116"/>
      <c r="C945" s="116"/>
      <c r="D945" s="116"/>
      <c r="E945" s="116"/>
      <c r="F945" s="116"/>
      <c r="G945" s="315"/>
      <c r="H945" s="315"/>
      <c r="I945" s="326"/>
    </row>
    <row r="946" spans="1:9" ht="15" hidden="1">
      <c r="A946" s="91"/>
      <c r="B946" s="116"/>
      <c r="C946" s="116"/>
      <c r="D946" s="116"/>
      <c r="E946" s="116"/>
      <c r="F946" s="116"/>
      <c r="G946" s="315"/>
      <c r="H946" s="315"/>
      <c r="I946" s="326"/>
    </row>
    <row r="947" spans="1:9" ht="15" hidden="1">
      <c r="A947" s="91"/>
      <c r="B947" s="116"/>
      <c r="C947" s="116"/>
      <c r="D947" s="116"/>
      <c r="E947" s="116"/>
      <c r="F947" s="116"/>
      <c r="G947" s="315"/>
      <c r="H947" s="315"/>
      <c r="I947" s="326"/>
    </row>
    <row r="948" spans="1:9" s="35" customFormat="1" ht="30" customHeight="1" hidden="1">
      <c r="A948" s="112"/>
      <c r="B948" s="320"/>
      <c r="C948" s="320"/>
      <c r="D948" s="320"/>
      <c r="E948" s="320"/>
      <c r="F948" s="320"/>
      <c r="G948" s="321"/>
      <c r="H948" s="321"/>
      <c r="I948" s="322"/>
    </row>
    <row r="949" spans="1:9" s="38" customFormat="1" ht="33.75" customHeight="1" hidden="1">
      <c r="A949" s="93"/>
      <c r="B949" s="323"/>
      <c r="C949" s="323"/>
      <c r="D949" s="323"/>
      <c r="E949" s="323"/>
      <c r="F949" s="323"/>
      <c r="G949" s="324"/>
      <c r="H949" s="324"/>
      <c r="I949" s="325"/>
    </row>
    <row r="950" spans="1:9" ht="15" hidden="1">
      <c r="A950" s="91"/>
      <c r="B950" s="116"/>
      <c r="C950" s="116"/>
      <c r="D950" s="116"/>
      <c r="E950" s="116"/>
      <c r="F950" s="116"/>
      <c r="G950" s="315"/>
      <c r="H950" s="315"/>
      <c r="I950" s="326"/>
    </row>
    <row r="951" spans="1:9" ht="36.75" customHeight="1" hidden="1">
      <c r="A951" s="91"/>
      <c r="B951" s="116"/>
      <c r="C951" s="116"/>
      <c r="D951" s="116"/>
      <c r="E951" s="116"/>
      <c r="F951" s="116"/>
      <c r="G951" s="315"/>
      <c r="H951" s="315"/>
      <c r="I951" s="326"/>
    </row>
    <row r="952" spans="1:9" ht="69.75" customHeight="1" hidden="1">
      <c r="A952" s="91"/>
      <c r="B952" s="116"/>
      <c r="C952" s="116"/>
      <c r="D952" s="116"/>
      <c r="E952" s="116"/>
      <c r="F952" s="116"/>
      <c r="G952" s="315"/>
      <c r="H952" s="315"/>
      <c r="I952" s="326"/>
    </row>
    <row r="953" spans="1:9" ht="125.25" customHeight="1" hidden="1">
      <c r="A953" s="91"/>
      <c r="B953" s="116"/>
      <c r="C953" s="116"/>
      <c r="D953" s="116"/>
      <c r="E953" s="116"/>
      <c r="F953" s="116"/>
      <c r="G953" s="315"/>
      <c r="H953" s="315"/>
      <c r="I953" s="326"/>
    </row>
    <row r="954" spans="1:9" ht="15" hidden="1">
      <c r="A954" s="102"/>
      <c r="B954" s="116"/>
      <c r="C954" s="116"/>
      <c r="D954" s="116"/>
      <c r="E954" s="116"/>
      <c r="F954" s="116"/>
      <c r="G954" s="315"/>
      <c r="H954" s="315"/>
      <c r="I954" s="326"/>
    </row>
    <row r="955" spans="1:9" ht="15" hidden="1">
      <c r="A955" s="91"/>
      <c r="B955" s="116"/>
      <c r="C955" s="116"/>
      <c r="D955" s="116"/>
      <c r="E955" s="116"/>
      <c r="F955" s="116"/>
      <c r="G955" s="315"/>
      <c r="H955" s="315"/>
      <c r="I955" s="326"/>
    </row>
    <row r="956" spans="1:9" ht="15" hidden="1">
      <c r="A956" s="102"/>
      <c r="B956" s="116"/>
      <c r="C956" s="116"/>
      <c r="D956" s="116"/>
      <c r="E956" s="116"/>
      <c r="F956" s="116"/>
      <c r="G956" s="315"/>
      <c r="H956" s="315"/>
      <c r="I956" s="326"/>
    </row>
    <row r="957" spans="1:9" s="38" customFormat="1" ht="28.5" customHeight="1" hidden="1">
      <c r="A957" s="93"/>
      <c r="B957" s="323"/>
      <c r="C957" s="323"/>
      <c r="D957" s="323"/>
      <c r="E957" s="323"/>
      <c r="F957" s="323"/>
      <c r="G957" s="327"/>
      <c r="H957" s="327"/>
      <c r="I957" s="325"/>
    </row>
    <row r="958" spans="1:9" ht="15" hidden="1">
      <c r="A958" s="91"/>
      <c r="B958" s="116"/>
      <c r="C958" s="116"/>
      <c r="D958" s="116"/>
      <c r="E958" s="117"/>
      <c r="F958" s="116"/>
      <c r="G958" s="315"/>
      <c r="H958" s="315"/>
      <c r="I958" s="326"/>
    </row>
    <row r="959" spans="1:9" ht="15" hidden="1">
      <c r="A959" s="102"/>
      <c r="B959" s="116"/>
      <c r="C959" s="116"/>
      <c r="D959" s="116"/>
      <c r="E959" s="117"/>
      <c r="F959" s="116"/>
      <c r="G959" s="315"/>
      <c r="H959" s="315"/>
      <c r="I959" s="326"/>
    </row>
    <row r="960" spans="1:9" ht="15" hidden="1">
      <c r="A960" s="91"/>
      <c r="B960" s="116"/>
      <c r="C960" s="116"/>
      <c r="D960" s="116"/>
      <c r="E960" s="117"/>
      <c r="F960" s="116"/>
      <c r="G960" s="315"/>
      <c r="H960" s="315"/>
      <c r="I960" s="326"/>
    </row>
    <row r="961" spans="1:9" s="107" customFormat="1" ht="15" hidden="1">
      <c r="A961" s="91"/>
      <c r="B961" s="116"/>
      <c r="C961" s="116"/>
      <c r="D961" s="116"/>
      <c r="E961" s="117"/>
      <c r="F961" s="116"/>
      <c r="G961" s="315"/>
      <c r="H961" s="315"/>
      <c r="I961" s="328"/>
    </row>
    <row r="962" spans="1:9" s="107" customFormat="1" ht="15" hidden="1">
      <c r="A962" s="91"/>
      <c r="B962" s="116"/>
      <c r="C962" s="116"/>
      <c r="D962" s="116"/>
      <c r="E962" s="117"/>
      <c r="F962" s="116"/>
      <c r="G962" s="315"/>
      <c r="H962" s="315"/>
      <c r="I962" s="328"/>
    </row>
    <row r="963" spans="1:9" ht="15" hidden="1">
      <c r="A963" s="91"/>
      <c r="B963" s="116"/>
      <c r="C963" s="116"/>
      <c r="D963" s="116"/>
      <c r="E963" s="117"/>
      <c r="F963" s="116"/>
      <c r="G963" s="315"/>
      <c r="H963" s="315"/>
      <c r="I963" s="326"/>
    </row>
    <row r="964" spans="1:9" ht="15" hidden="1">
      <c r="A964" s="102"/>
      <c r="B964" s="116"/>
      <c r="C964" s="116"/>
      <c r="D964" s="116"/>
      <c r="E964" s="117"/>
      <c r="F964" s="116"/>
      <c r="G964" s="315"/>
      <c r="H964" s="315"/>
      <c r="I964" s="326"/>
    </row>
    <row r="965" spans="1:9" ht="15" hidden="1">
      <c r="A965" s="91"/>
      <c r="B965" s="116"/>
      <c r="C965" s="116"/>
      <c r="D965" s="116"/>
      <c r="E965" s="117"/>
      <c r="F965" s="116"/>
      <c r="G965" s="315"/>
      <c r="H965" s="315"/>
      <c r="I965" s="326"/>
    </row>
    <row r="966" spans="1:9" ht="15" hidden="1">
      <c r="A966" s="91"/>
      <c r="B966" s="116"/>
      <c r="C966" s="116"/>
      <c r="D966" s="116"/>
      <c r="E966" s="117"/>
      <c r="F966" s="116"/>
      <c r="G966" s="315"/>
      <c r="H966" s="316"/>
      <c r="I966" s="326"/>
    </row>
    <row r="967" spans="1:9" ht="15" hidden="1">
      <c r="A967" s="91"/>
      <c r="B967" s="116"/>
      <c r="C967" s="116"/>
      <c r="D967" s="116"/>
      <c r="E967" s="117"/>
      <c r="F967" s="116"/>
      <c r="G967" s="315"/>
      <c r="H967" s="315"/>
      <c r="I967" s="326"/>
    </row>
    <row r="968" spans="1:9" ht="15" hidden="1">
      <c r="A968" s="102"/>
      <c r="B968" s="116"/>
      <c r="C968" s="116"/>
      <c r="D968" s="116"/>
      <c r="E968" s="117"/>
      <c r="F968" s="116"/>
      <c r="G968" s="315"/>
      <c r="H968" s="316"/>
      <c r="I968" s="326"/>
    </row>
    <row r="969" spans="1:9" s="38" customFormat="1" ht="38.25" customHeight="1" hidden="1">
      <c r="A969" s="93"/>
      <c r="B969" s="323"/>
      <c r="C969" s="323"/>
      <c r="D969" s="323"/>
      <c r="E969" s="323"/>
      <c r="F969" s="323"/>
      <c r="G969" s="327"/>
      <c r="H969" s="327"/>
      <c r="I969" s="325"/>
    </row>
    <row r="970" spans="1:9" ht="15" hidden="1">
      <c r="A970" s="91"/>
      <c r="B970" s="116"/>
      <c r="C970" s="116"/>
      <c r="D970" s="116"/>
      <c r="E970" s="116"/>
      <c r="F970" s="116"/>
      <c r="G970" s="315"/>
      <c r="H970" s="315"/>
      <c r="I970" s="326"/>
    </row>
    <row r="971" spans="1:9" ht="15" hidden="1">
      <c r="A971" s="91"/>
      <c r="B971" s="116"/>
      <c r="C971" s="116"/>
      <c r="D971" s="116"/>
      <c r="E971" s="116"/>
      <c r="F971" s="116"/>
      <c r="G971" s="315"/>
      <c r="H971" s="315"/>
      <c r="I971" s="326"/>
    </row>
    <row r="972" spans="1:9" ht="15" hidden="1">
      <c r="A972" s="91"/>
      <c r="B972" s="116"/>
      <c r="C972" s="116"/>
      <c r="D972" s="116"/>
      <c r="E972" s="116"/>
      <c r="F972" s="116"/>
      <c r="G972" s="315"/>
      <c r="H972" s="315"/>
      <c r="I972" s="326"/>
    </row>
    <row r="973" spans="1:9" s="35" customFormat="1" ht="30" customHeight="1" hidden="1">
      <c r="A973" s="112"/>
      <c r="B973" s="320"/>
      <c r="C973" s="320"/>
      <c r="D973" s="320"/>
      <c r="E973" s="320"/>
      <c r="F973" s="320"/>
      <c r="G973" s="321"/>
      <c r="H973" s="321"/>
      <c r="I973" s="322"/>
    </row>
    <row r="974" spans="1:9" s="38" customFormat="1" ht="33.75" customHeight="1" hidden="1">
      <c r="A974" s="93"/>
      <c r="B974" s="323"/>
      <c r="C974" s="323"/>
      <c r="D974" s="323"/>
      <c r="E974" s="323"/>
      <c r="F974" s="323"/>
      <c r="G974" s="324"/>
      <c r="H974" s="324"/>
      <c r="I974" s="325"/>
    </row>
    <row r="975" spans="1:9" ht="15" hidden="1">
      <c r="A975" s="91"/>
      <c r="B975" s="116"/>
      <c r="C975" s="116"/>
      <c r="D975" s="116"/>
      <c r="E975" s="116"/>
      <c r="F975" s="116"/>
      <c r="G975" s="315"/>
      <c r="H975" s="315"/>
      <c r="I975" s="326"/>
    </row>
    <row r="976" spans="1:9" ht="36.75" customHeight="1" hidden="1">
      <c r="A976" s="91"/>
      <c r="B976" s="116"/>
      <c r="C976" s="116"/>
      <c r="D976" s="116"/>
      <c r="E976" s="116"/>
      <c r="F976" s="116"/>
      <c r="G976" s="315"/>
      <c r="H976" s="315"/>
      <c r="I976" s="326"/>
    </row>
    <row r="977" spans="1:9" ht="67.5" customHeight="1" hidden="1">
      <c r="A977" s="91"/>
      <c r="B977" s="116"/>
      <c r="C977" s="116"/>
      <c r="D977" s="116"/>
      <c r="E977" s="116"/>
      <c r="F977" s="116"/>
      <c r="G977" s="315"/>
      <c r="H977" s="315"/>
      <c r="I977" s="326"/>
    </row>
    <row r="978" spans="1:9" ht="125.25" customHeight="1" hidden="1">
      <c r="A978" s="91"/>
      <c r="B978" s="116"/>
      <c r="C978" s="116"/>
      <c r="D978" s="116"/>
      <c r="E978" s="116"/>
      <c r="F978" s="116"/>
      <c r="G978" s="315"/>
      <c r="H978" s="315"/>
      <c r="I978" s="326"/>
    </row>
    <row r="979" spans="1:9" ht="15" hidden="1">
      <c r="A979" s="102"/>
      <c r="B979" s="116"/>
      <c r="C979" s="116"/>
      <c r="D979" s="116"/>
      <c r="E979" s="116"/>
      <c r="F979" s="116"/>
      <c r="G979" s="315"/>
      <c r="H979" s="315"/>
      <c r="I979" s="326"/>
    </row>
    <row r="980" spans="1:9" ht="15" hidden="1">
      <c r="A980" s="91"/>
      <c r="B980" s="116"/>
      <c r="C980" s="116"/>
      <c r="D980" s="116"/>
      <c r="E980" s="116"/>
      <c r="F980" s="116"/>
      <c r="G980" s="315"/>
      <c r="H980" s="315"/>
      <c r="I980" s="326"/>
    </row>
    <row r="981" spans="1:9" ht="15" hidden="1">
      <c r="A981" s="102"/>
      <c r="B981" s="116"/>
      <c r="C981" s="116"/>
      <c r="D981" s="116"/>
      <c r="E981" s="116"/>
      <c r="F981" s="116"/>
      <c r="G981" s="315"/>
      <c r="H981" s="315"/>
      <c r="I981" s="326"/>
    </row>
    <row r="982" spans="1:9" s="38" customFormat="1" ht="28.5" customHeight="1" hidden="1">
      <c r="A982" s="93"/>
      <c r="B982" s="323"/>
      <c r="C982" s="323"/>
      <c r="D982" s="323"/>
      <c r="E982" s="323"/>
      <c r="F982" s="323"/>
      <c r="G982" s="327"/>
      <c r="H982" s="327"/>
      <c r="I982" s="325"/>
    </row>
    <row r="983" spans="1:9" ht="15" hidden="1">
      <c r="A983" s="91"/>
      <c r="B983" s="116"/>
      <c r="C983" s="116"/>
      <c r="D983" s="116"/>
      <c r="E983" s="117"/>
      <c r="F983" s="116"/>
      <c r="G983" s="315"/>
      <c r="H983" s="315"/>
      <c r="I983" s="326"/>
    </row>
    <row r="984" spans="1:9" ht="15" hidden="1">
      <c r="A984" s="102"/>
      <c r="B984" s="116"/>
      <c r="C984" s="116"/>
      <c r="D984" s="116"/>
      <c r="E984" s="117"/>
      <c r="F984" s="116"/>
      <c r="G984" s="315"/>
      <c r="H984" s="315"/>
      <c r="I984" s="326"/>
    </row>
    <row r="985" spans="1:9" ht="15" hidden="1">
      <c r="A985" s="91"/>
      <c r="B985" s="116"/>
      <c r="C985" s="116"/>
      <c r="D985" s="116"/>
      <c r="E985" s="117"/>
      <c r="F985" s="116"/>
      <c r="G985" s="315"/>
      <c r="H985" s="315"/>
      <c r="I985" s="326"/>
    </row>
    <row r="986" spans="1:9" s="107" customFormat="1" ht="15" hidden="1">
      <c r="A986" s="91"/>
      <c r="B986" s="116"/>
      <c r="C986" s="116"/>
      <c r="D986" s="116"/>
      <c r="E986" s="117"/>
      <c r="F986" s="116"/>
      <c r="G986" s="315"/>
      <c r="H986" s="315"/>
      <c r="I986" s="328"/>
    </row>
    <row r="987" spans="1:9" s="107" customFormat="1" ht="15" hidden="1">
      <c r="A987" s="91"/>
      <c r="B987" s="116"/>
      <c r="C987" s="116"/>
      <c r="D987" s="116"/>
      <c r="E987" s="117"/>
      <c r="F987" s="116"/>
      <c r="G987" s="315"/>
      <c r="H987" s="315"/>
      <c r="I987" s="328"/>
    </row>
    <row r="988" spans="1:9" ht="15" hidden="1">
      <c r="A988" s="91"/>
      <c r="B988" s="116"/>
      <c r="C988" s="116"/>
      <c r="D988" s="116"/>
      <c r="E988" s="117"/>
      <c r="F988" s="116"/>
      <c r="G988" s="315"/>
      <c r="H988" s="315"/>
      <c r="I988" s="326"/>
    </row>
    <row r="989" spans="1:9" ht="15" hidden="1">
      <c r="A989" s="102"/>
      <c r="B989" s="116"/>
      <c r="C989" s="116"/>
      <c r="D989" s="116"/>
      <c r="E989" s="117"/>
      <c r="F989" s="116"/>
      <c r="G989" s="315"/>
      <c r="H989" s="315"/>
      <c r="I989" s="326"/>
    </row>
    <row r="990" spans="1:9" ht="15" hidden="1">
      <c r="A990" s="91"/>
      <c r="B990" s="116"/>
      <c r="C990" s="116"/>
      <c r="D990" s="116"/>
      <c r="E990" s="117"/>
      <c r="F990" s="116"/>
      <c r="G990" s="315"/>
      <c r="H990" s="315"/>
      <c r="I990" s="326"/>
    </row>
    <row r="991" spans="1:9" ht="15" hidden="1">
      <c r="A991" s="91"/>
      <c r="B991" s="116"/>
      <c r="C991" s="116"/>
      <c r="D991" s="116"/>
      <c r="E991" s="117"/>
      <c r="F991" s="116"/>
      <c r="G991" s="315"/>
      <c r="H991" s="316"/>
      <c r="I991" s="326"/>
    </row>
    <row r="992" spans="1:9" ht="15" hidden="1">
      <c r="A992" s="91"/>
      <c r="B992" s="116"/>
      <c r="C992" s="116"/>
      <c r="D992" s="116"/>
      <c r="E992" s="117"/>
      <c r="F992" s="116"/>
      <c r="G992" s="315"/>
      <c r="H992" s="315"/>
      <c r="I992" s="326"/>
    </row>
    <row r="993" spans="1:9" ht="15" hidden="1">
      <c r="A993" s="102"/>
      <c r="B993" s="116"/>
      <c r="C993" s="116"/>
      <c r="D993" s="116"/>
      <c r="E993" s="117"/>
      <c r="F993" s="116"/>
      <c r="G993" s="315"/>
      <c r="H993" s="315"/>
      <c r="I993" s="326"/>
    </row>
    <row r="994" spans="1:9" s="38" customFormat="1" ht="38.25" customHeight="1" hidden="1">
      <c r="A994" s="93"/>
      <c r="B994" s="323"/>
      <c r="C994" s="323"/>
      <c r="D994" s="323"/>
      <c r="E994" s="323"/>
      <c r="F994" s="323"/>
      <c r="G994" s="327"/>
      <c r="H994" s="327"/>
      <c r="I994" s="325"/>
    </row>
    <row r="995" spans="1:9" ht="15" hidden="1">
      <c r="A995" s="91"/>
      <c r="B995" s="116"/>
      <c r="C995" s="116"/>
      <c r="D995" s="116"/>
      <c r="E995" s="116"/>
      <c r="F995" s="116"/>
      <c r="G995" s="315"/>
      <c r="H995" s="315"/>
      <c r="I995" s="326"/>
    </row>
    <row r="996" spans="1:9" ht="15" hidden="1">
      <c r="A996" s="91"/>
      <c r="B996" s="116"/>
      <c r="C996" s="116"/>
      <c r="D996" s="116"/>
      <c r="E996" s="116"/>
      <c r="F996" s="116"/>
      <c r="G996" s="315"/>
      <c r="H996" s="315"/>
      <c r="I996" s="326"/>
    </row>
    <row r="997" spans="1:9" ht="15" hidden="1">
      <c r="A997" s="91"/>
      <c r="B997" s="116"/>
      <c r="C997" s="116"/>
      <c r="D997" s="116"/>
      <c r="E997" s="116"/>
      <c r="F997" s="116"/>
      <c r="G997" s="315"/>
      <c r="H997" s="315"/>
      <c r="I997" s="326"/>
    </row>
    <row r="998" spans="1:9" s="35" customFormat="1" ht="30" customHeight="1" hidden="1">
      <c r="A998" s="112"/>
      <c r="B998" s="320"/>
      <c r="C998" s="320"/>
      <c r="D998" s="320"/>
      <c r="E998" s="320"/>
      <c r="F998" s="320"/>
      <c r="G998" s="321"/>
      <c r="H998" s="321"/>
      <c r="I998" s="322"/>
    </row>
    <row r="999" spans="1:9" s="38" customFormat="1" ht="33.75" customHeight="1" hidden="1">
      <c r="A999" s="93"/>
      <c r="B999" s="323"/>
      <c r="C999" s="323"/>
      <c r="D999" s="323"/>
      <c r="E999" s="323"/>
      <c r="F999" s="323"/>
      <c r="G999" s="324"/>
      <c r="H999" s="324"/>
      <c r="I999" s="325"/>
    </row>
    <row r="1000" spans="1:9" ht="15" hidden="1">
      <c r="A1000" s="91"/>
      <c r="B1000" s="116"/>
      <c r="C1000" s="116"/>
      <c r="D1000" s="116"/>
      <c r="E1000" s="116"/>
      <c r="F1000" s="116"/>
      <c r="G1000" s="315"/>
      <c r="H1000" s="315"/>
      <c r="I1000" s="326"/>
    </row>
    <row r="1001" spans="1:9" ht="36.75" customHeight="1" hidden="1">
      <c r="A1001" s="91"/>
      <c r="B1001" s="116"/>
      <c r="C1001" s="116"/>
      <c r="D1001" s="116"/>
      <c r="E1001" s="116"/>
      <c r="F1001" s="116"/>
      <c r="G1001" s="315"/>
      <c r="H1001" s="315"/>
      <c r="I1001" s="326"/>
    </row>
    <row r="1002" spans="1:9" ht="66.75" customHeight="1" hidden="1">
      <c r="A1002" s="91"/>
      <c r="B1002" s="116"/>
      <c r="C1002" s="116"/>
      <c r="D1002" s="116"/>
      <c r="E1002" s="116"/>
      <c r="F1002" s="116"/>
      <c r="G1002" s="315"/>
      <c r="H1002" s="315"/>
      <c r="I1002" s="326"/>
    </row>
    <row r="1003" spans="1:9" ht="125.25" customHeight="1" hidden="1">
      <c r="A1003" s="91"/>
      <c r="B1003" s="116"/>
      <c r="C1003" s="116"/>
      <c r="D1003" s="116"/>
      <c r="E1003" s="116"/>
      <c r="F1003" s="116"/>
      <c r="G1003" s="315"/>
      <c r="H1003" s="315"/>
      <c r="I1003" s="326"/>
    </row>
    <row r="1004" spans="1:9" ht="15" hidden="1">
      <c r="A1004" s="102"/>
      <c r="B1004" s="116"/>
      <c r="C1004" s="116"/>
      <c r="D1004" s="116"/>
      <c r="E1004" s="116"/>
      <c r="F1004" s="116"/>
      <c r="G1004" s="315"/>
      <c r="H1004" s="315"/>
      <c r="I1004" s="326"/>
    </row>
    <row r="1005" spans="1:9" ht="15" hidden="1">
      <c r="A1005" s="91"/>
      <c r="B1005" s="116"/>
      <c r="C1005" s="116"/>
      <c r="D1005" s="116"/>
      <c r="E1005" s="116"/>
      <c r="F1005" s="116"/>
      <c r="G1005" s="315"/>
      <c r="H1005" s="315"/>
      <c r="I1005" s="326"/>
    </row>
    <row r="1006" spans="1:9" ht="15" hidden="1">
      <c r="A1006" s="102"/>
      <c r="B1006" s="116"/>
      <c r="C1006" s="116"/>
      <c r="D1006" s="116"/>
      <c r="E1006" s="116"/>
      <c r="F1006" s="116"/>
      <c r="G1006" s="315"/>
      <c r="H1006" s="315"/>
      <c r="I1006" s="326"/>
    </row>
    <row r="1007" spans="1:9" s="38" customFormat="1" ht="28.5" customHeight="1" hidden="1">
      <c r="A1007" s="93"/>
      <c r="B1007" s="323"/>
      <c r="C1007" s="323"/>
      <c r="D1007" s="323"/>
      <c r="E1007" s="323"/>
      <c r="F1007" s="323"/>
      <c r="G1007" s="327"/>
      <c r="H1007" s="327"/>
      <c r="I1007" s="325"/>
    </row>
    <row r="1008" spans="1:9" ht="15" hidden="1">
      <c r="A1008" s="91"/>
      <c r="B1008" s="116"/>
      <c r="C1008" s="116"/>
      <c r="D1008" s="116"/>
      <c r="E1008" s="117"/>
      <c r="F1008" s="116"/>
      <c r="G1008" s="315"/>
      <c r="H1008" s="315"/>
      <c r="I1008" s="326"/>
    </row>
    <row r="1009" spans="1:9" ht="15" hidden="1">
      <c r="A1009" s="102"/>
      <c r="B1009" s="116"/>
      <c r="C1009" s="116"/>
      <c r="D1009" s="116"/>
      <c r="E1009" s="117"/>
      <c r="F1009" s="116"/>
      <c r="G1009" s="315"/>
      <c r="H1009" s="315"/>
      <c r="I1009" s="326"/>
    </row>
    <row r="1010" spans="1:9" ht="15" hidden="1">
      <c r="A1010" s="91"/>
      <c r="B1010" s="116"/>
      <c r="C1010" s="116"/>
      <c r="D1010" s="116"/>
      <c r="E1010" s="117"/>
      <c r="F1010" s="116"/>
      <c r="G1010" s="315"/>
      <c r="H1010" s="315"/>
      <c r="I1010" s="326"/>
    </row>
    <row r="1011" spans="1:9" s="107" customFormat="1" ht="15" hidden="1">
      <c r="A1011" s="91"/>
      <c r="B1011" s="116"/>
      <c r="C1011" s="116"/>
      <c r="D1011" s="116"/>
      <c r="E1011" s="117"/>
      <c r="F1011" s="116"/>
      <c r="G1011" s="315"/>
      <c r="H1011" s="315"/>
      <c r="I1011" s="328"/>
    </row>
    <row r="1012" spans="1:9" s="107" customFormat="1" ht="15" hidden="1">
      <c r="A1012" s="91"/>
      <c r="B1012" s="116"/>
      <c r="C1012" s="116"/>
      <c r="D1012" s="116"/>
      <c r="E1012" s="117"/>
      <c r="F1012" s="116"/>
      <c r="G1012" s="315"/>
      <c r="H1012" s="315"/>
      <c r="I1012" s="328"/>
    </row>
    <row r="1013" spans="1:9" ht="15" hidden="1">
      <c r="A1013" s="91"/>
      <c r="B1013" s="116"/>
      <c r="C1013" s="116"/>
      <c r="D1013" s="116"/>
      <c r="E1013" s="117"/>
      <c r="F1013" s="116"/>
      <c r="G1013" s="315"/>
      <c r="H1013" s="315"/>
      <c r="I1013" s="326"/>
    </row>
    <row r="1014" spans="1:9" ht="15" hidden="1">
      <c r="A1014" s="102"/>
      <c r="B1014" s="116"/>
      <c r="C1014" s="116"/>
      <c r="D1014" s="116"/>
      <c r="E1014" s="117"/>
      <c r="F1014" s="116"/>
      <c r="G1014" s="315"/>
      <c r="H1014" s="315"/>
      <c r="I1014" s="326"/>
    </row>
    <row r="1015" spans="1:9" ht="15" hidden="1">
      <c r="A1015" s="91"/>
      <c r="B1015" s="116"/>
      <c r="C1015" s="116"/>
      <c r="D1015" s="116"/>
      <c r="E1015" s="117"/>
      <c r="F1015" s="116"/>
      <c r="G1015" s="315"/>
      <c r="H1015" s="315"/>
      <c r="I1015" s="326"/>
    </row>
    <row r="1016" spans="1:9" ht="15" hidden="1">
      <c r="A1016" s="91"/>
      <c r="B1016" s="116"/>
      <c r="C1016" s="116"/>
      <c r="D1016" s="116"/>
      <c r="E1016" s="117"/>
      <c r="F1016" s="116"/>
      <c r="G1016" s="315"/>
      <c r="H1016" s="316"/>
      <c r="I1016" s="326"/>
    </row>
    <row r="1017" spans="1:9" ht="15" hidden="1">
      <c r="A1017" s="91"/>
      <c r="B1017" s="116"/>
      <c r="C1017" s="116"/>
      <c r="D1017" s="116"/>
      <c r="E1017" s="117"/>
      <c r="F1017" s="116"/>
      <c r="G1017" s="315"/>
      <c r="H1017" s="315"/>
      <c r="I1017" s="326"/>
    </row>
    <row r="1018" spans="1:9" ht="15" hidden="1">
      <c r="A1018" s="102"/>
      <c r="B1018" s="116"/>
      <c r="C1018" s="116"/>
      <c r="D1018" s="116"/>
      <c r="E1018" s="117"/>
      <c r="F1018" s="116"/>
      <c r="G1018" s="315"/>
      <c r="H1018" s="316"/>
      <c r="I1018" s="326"/>
    </row>
    <row r="1019" spans="1:9" s="38" customFormat="1" ht="38.25" customHeight="1" hidden="1">
      <c r="A1019" s="93"/>
      <c r="B1019" s="323"/>
      <c r="C1019" s="323"/>
      <c r="D1019" s="323"/>
      <c r="E1019" s="323"/>
      <c r="F1019" s="323"/>
      <c r="G1019" s="327"/>
      <c r="H1019" s="327"/>
      <c r="I1019" s="325"/>
    </row>
    <row r="1020" spans="1:9" ht="15" hidden="1">
      <c r="A1020" s="91"/>
      <c r="B1020" s="116"/>
      <c r="C1020" s="116"/>
      <c r="D1020" s="116"/>
      <c r="E1020" s="116"/>
      <c r="F1020" s="116"/>
      <c r="G1020" s="315"/>
      <c r="H1020" s="315"/>
      <c r="I1020" s="326"/>
    </row>
    <row r="1021" spans="1:9" ht="15" hidden="1">
      <c r="A1021" s="91"/>
      <c r="B1021" s="116"/>
      <c r="C1021" s="116"/>
      <c r="D1021" s="116"/>
      <c r="E1021" s="116"/>
      <c r="F1021" s="116"/>
      <c r="G1021" s="315"/>
      <c r="H1021" s="315"/>
      <c r="I1021" s="326"/>
    </row>
    <row r="1022" spans="1:9" ht="15" hidden="1">
      <c r="A1022" s="91"/>
      <c r="B1022" s="116"/>
      <c r="C1022" s="116"/>
      <c r="D1022" s="116"/>
      <c r="E1022" s="116"/>
      <c r="F1022" s="116"/>
      <c r="G1022" s="315"/>
      <c r="H1022" s="315"/>
      <c r="I1022" s="326"/>
    </row>
    <row r="1023" spans="1:9" s="35" customFormat="1" ht="30" customHeight="1" hidden="1">
      <c r="A1023" s="112"/>
      <c r="B1023" s="320"/>
      <c r="C1023" s="320"/>
      <c r="D1023" s="320"/>
      <c r="E1023" s="320"/>
      <c r="F1023" s="320"/>
      <c r="G1023" s="321"/>
      <c r="H1023" s="321"/>
      <c r="I1023" s="322"/>
    </row>
    <row r="1024" spans="1:9" s="38" customFormat="1" ht="33.75" customHeight="1" hidden="1">
      <c r="A1024" s="93"/>
      <c r="B1024" s="323"/>
      <c r="C1024" s="323"/>
      <c r="D1024" s="323"/>
      <c r="E1024" s="323"/>
      <c r="F1024" s="323"/>
      <c r="G1024" s="324"/>
      <c r="H1024" s="324"/>
      <c r="I1024" s="325"/>
    </row>
    <row r="1025" spans="1:9" ht="15" hidden="1">
      <c r="A1025" s="91"/>
      <c r="B1025" s="116"/>
      <c r="C1025" s="116"/>
      <c r="D1025" s="116"/>
      <c r="E1025" s="116"/>
      <c r="F1025" s="116"/>
      <c r="G1025" s="315"/>
      <c r="H1025" s="315"/>
      <c r="I1025" s="326"/>
    </row>
    <row r="1026" spans="1:9" ht="36.75" customHeight="1" hidden="1">
      <c r="A1026" s="91"/>
      <c r="B1026" s="116"/>
      <c r="C1026" s="116"/>
      <c r="D1026" s="116"/>
      <c r="E1026" s="116"/>
      <c r="F1026" s="116"/>
      <c r="G1026" s="315"/>
      <c r="H1026" s="315"/>
      <c r="I1026" s="326"/>
    </row>
    <row r="1027" spans="1:9" ht="71.25" customHeight="1" hidden="1">
      <c r="A1027" s="91"/>
      <c r="B1027" s="116"/>
      <c r="C1027" s="116"/>
      <c r="D1027" s="116"/>
      <c r="E1027" s="116"/>
      <c r="F1027" s="116"/>
      <c r="G1027" s="315"/>
      <c r="H1027" s="315"/>
      <c r="I1027" s="326"/>
    </row>
    <row r="1028" spans="1:9" ht="125.25" customHeight="1" hidden="1">
      <c r="A1028" s="91"/>
      <c r="B1028" s="116"/>
      <c r="C1028" s="116"/>
      <c r="D1028" s="116"/>
      <c r="E1028" s="116"/>
      <c r="F1028" s="116"/>
      <c r="G1028" s="315"/>
      <c r="H1028" s="315"/>
      <c r="I1028" s="326"/>
    </row>
    <row r="1029" spans="1:9" ht="15" hidden="1">
      <c r="A1029" s="102"/>
      <c r="B1029" s="116"/>
      <c r="C1029" s="116"/>
      <c r="D1029" s="116"/>
      <c r="E1029" s="116"/>
      <c r="F1029" s="116"/>
      <c r="G1029" s="315"/>
      <c r="H1029" s="315"/>
      <c r="I1029" s="326"/>
    </row>
    <row r="1030" spans="1:9" ht="15" hidden="1">
      <c r="A1030" s="91"/>
      <c r="B1030" s="116"/>
      <c r="C1030" s="116"/>
      <c r="D1030" s="116"/>
      <c r="E1030" s="116"/>
      <c r="F1030" s="116"/>
      <c r="G1030" s="315"/>
      <c r="H1030" s="315"/>
      <c r="I1030" s="326"/>
    </row>
    <row r="1031" spans="1:9" ht="15" hidden="1">
      <c r="A1031" s="102"/>
      <c r="B1031" s="116"/>
      <c r="C1031" s="116"/>
      <c r="D1031" s="116"/>
      <c r="E1031" s="116"/>
      <c r="F1031" s="116"/>
      <c r="G1031" s="315"/>
      <c r="H1031" s="315"/>
      <c r="I1031" s="326"/>
    </row>
    <row r="1032" spans="1:9" s="38" customFormat="1" ht="28.5" customHeight="1" hidden="1">
      <c r="A1032" s="93"/>
      <c r="B1032" s="323"/>
      <c r="C1032" s="323"/>
      <c r="D1032" s="323"/>
      <c r="E1032" s="323"/>
      <c r="F1032" s="323"/>
      <c r="G1032" s="327"/>
      <c r="H1032" s="327"/>
      <c r="I1032" s="325"/>
    </row>
    <row r="1033" spans="1:9" ht="15" hidden="1">
      <c r="A1033" s="91"/>
      <c r="B1033" s="116"/>
      <c r="C1033" s="116"/>
      <c r="D1033" s="116"/>
      <c r="E1033" s="117"/>
      <c r="F1033" s="116"/>
      <c r="G1033" s="315"/>
      <c r="H1033" s="315"/>
      <c r="I1033" s="326"/>
    </row>
    <row r="1034" spans="1:9" ht="15" hidden="1">
      <c r="A1034" s="102"/>
      <c r="B1034" s="116"/>
      <c r="C1034" s="116"/>
      <c r="D1034" s="116"/>
      <c r="E1034" s="117"/>
      <c r="F1034" s="116"/>
      <c r="G1034" s="315"/>
      <c r="H1034" s="315"/>
      <c r="I1034" s="326"/>
    </row>
    <row r="1035" spans="1:9" ht="15" hidden="1">
      <c r="A1035" s="91"/>
      <c r="B1035" s="116"/>
      <c r="C1035" s="116"/>
      <c r="D1035" s="116"/>
      <c r="E1035" s="117"/>
      <c r="F1035" s="116"/>
      <c r="G1035" s="315"/>
      <c r="H1035" s="315"/>
      <c r="I1035" s="326"/>
    </row>
    <row r="1036" spans="1:9" s="107" customFormat="1" ht="15" hidden="1">
      <c r="A1036" s="91"/>
      <c r="B1036" s="116"/>
      <c r="C1036" s="116"/>
      <c r="D1036" s="116"/>
      <c r="E1036" s="117"/>
      <c r="F1036" s="116"/>
      <c r="G1036" s="315"/>
      <c r="H1036" s="315"/>
      <c r="I1036" s="328"/>
    </row>
    <row r="1037" spans="1:9" s="107" customFormat="1" ht="15" hidden="1">
      <c r="A1037" s="91"/>
      <c r="B1037" s="116"/>
      <c r="C1037" s="116"/>
      <c r="D1037" s="116"/>
      <c r="E1037" s="117"/>
      <c r="F1037" s="116"/>
      <c r="G1037" s="315"/>
      <c r="H1037" s="315"/>
      <c r="I1037" s="328"/>
    </row>
    <row r="1038" spans="1:9" ht="15" hidden="1">
      <c r="A1038" s="91"/>
      <c r="B1038" s="116"/>
      <c r="C1038" s="116"/>
      <c r="D1038" s="116"/>
      <c r="E1038" s="117"/>
      <c r="F1038" s="116"/>
      <c r="G1038" s="315"/>
      <c r="H1038" s="315"/>
      <c r="I1038" s="326"/>
    </row>
    <row r="1039" spans="1:9" ht="15" hidden="1">
      <c r="A1039" s="102"/>
      <c r="B1039" s="116"/>
      <c r="C1039" s="116"/>
      <c r="D1039" s="116"/>
      <c r="E1039" s="117"/>
      <c r="F1039" s="116"/>
      <c r="G1039" s="315"/>
      <c r="H1039" s="315"/>
      <c r="I1039" s="326"/>
    </row>
    <row r="1040" spans="1:9" ht="15" hidden="1">
      <c r="A1040" s="91"/>
      <c r="B1040" s="116"/>
      <c r="C1040" s="116"/>
      <c r="D1040" s="116"/>
      <c r="E1040" s="117"/>
      <c r="F1040" s="116"/>
      <c r="G1040" s="315"/>
      <c r="H1040" s="315"/>
      <c r="I1040" s="326"/>
    </row>
    <row r="1041" spans="1:9" ht="15" hidden="1">
      <c r="A1041" s="91"/>
      <c r="B1041" s="116"/>
      <c r="C1041" s="116"/>
      <c r="D1041" s="116"/>
      <c r="E1041" s="117"/>
      <c r="F1041" s="116"/>
      <c r="G1041" s="315"/>
      <c r="H1041" s="316"/>
      <c r="I1041" s="326"/>
    </row>
    <row r="1042" spans="1:9" ht="15" hidden="1">
      <c r="A1042" s="91"/>
      <c r="B1042" s="116"/>
      <c r="C1042" s="116"/>
      <c r="D1042" s="116"/>
      <c r="E1042" s="117"/>
      <c r="F1042" s="116"/>
      <c r="G1042" s="315"/>
      <c r="H1042" s="315"/>
      <c r="I1042" s="326"/>
    </row>
    <row r="1043" spans="1:9" ht="15" hidden="1">
      <c r="A1043" s="102"/>
      <c r="B1043" s="116"/>
      <c r="C1043" s="116"/>
      <c r="D1043" s="116"/>
      <c r="E1043" s="117"/>
      <c r="F1043" s="116"/>
      <c r="G1043" s="315"/>
      <c r="H1043" s="316"/>
      <c r="I1043" s="326"/>
    </row>
    <row r="1044" spans="1:9" s="38" customFormat="1" ht="38.25" customHeight="1" hidden="1">
      <c r="A1044" s="93"/>
      <c r="B1044" s="323"/>
      <c r="C1044" s="323"/>
      <c r="D1044" s="323"/>
      <c r="E1044" s="323"/>
      <c r="F1044" s="323"/>
      <c r="G1044" s="327"/>
      <c r="H1044" s="327"/>
      <c r="I1044" s="325"/>
    </row>
    <row r="1045" spans="1:9" ht="15" hidden="1">
      <c r="A1045" s="91"/>
      <c r="B1045" s="116"/>
      <c r="C1045" s="116"/>
      <c r="D1045" s="116"/>
      <c r="E1045" s="116"/>
      <c r="F1045" s="116"/>
      <c r="G1045" s="315"/>
      <c r="H1045" s="315"/>
      <c r="I1045" s="326"/>
    </row>
    <row r="1046" spans="1:9" ht="15" hidden="1">
      <c r="A1046" s="91"/>
      <c r="B1046" s="116"/>
      <c r="C1046" s="116"/>
      <c r="D1046" s="116"/>
      <c r="E1046" s="116"/>
      <c r="F1046" s="116"/>
      <c r="G1046" s="315"/>
      <c r="H1046" s="315"/>
      <c r="I1046" s="326"/>
    </row>
    <row r="1047" spans="1:9" ht="15" hidden="1">
      <c r="A1047" s="91"/>
      <c r="B1047" s="116"/>
      <c r="C1047" s="116"/>
      <c r="D1047" s="116"/>
      <c r="E1047" s="116"/>
      <c r="F1047" s="116"/>
      <c r="G1047" s="315"/>
      <c r="H1047" s="315"/>
      <c r="I1047" s="326"/>
    </row>
    <row r="1048" spans="1:9" s="35" customFormat="1" ht="30" customHeight="1" hidden="1">
      <c r="A1048" s="112"/>
      <c r="B1048" s="320"/>
      <c r="C1048" s="320"/>
      <c r="D1048" s="320"/>
      <c r="E1048" s="320"/>
      <c r="F1048" s="320"/>
      <c r="G1048" s="321"/>
      <c r="H1048" s="321"/>
      <c r="I1048" s="322"/>
    </row>
    <row r="1049" spans="1:9" s="38" customFormat="1" ht="33.75" customHeight="1" hidden="1">
      <c r="A1049" s="93"/>
      <c r="B1049" s="323"/>
      <c r="C1049" s="323"/>
      <c r="D1049" s="323"/>
      <c r="E1049" s="323"/>
      <c r="F1049" s="323"/>
      <c r="G1049" s="324"/>
      <c r="H1049" s="324"/>
      <c r="I1049" s="325"/>
    </row>
    <row r="1050" spans="1:9" ht="15" hidden="1">
      <c r="A1050" s="91"/>
      <c r="B1050" s="116"/>
      <c r="C1050" s="116"/>
      <c r="D1050" s="116"/>
      <c r="E1050" s="116"/>
      <c r="F1050" s="116"/>
      <c r="G1050" s="315"/>
      <c r="H1050" s="315"/>
      <c r="I1050" s="326"/>
    </row>
    <row r="1051" spans="1:9" ht="36.75" customHeight="1" hidden="1">
      <c r="A1051" s="91"/>
      <c r="B1051" s="116"/>
      <c r="C1051" s="116"/>
      <c r="D1051" s="116"/>
      <c r="E1051" s="116"/>
      <c r="F1051" s="116"/>
      <c r="G1051" s="315"/>
      <c r="H1051" s="315"/>
      <c r="I1051" s="326"/>
    </row>
    <row r="1052" spans="1:9" ht="68.25" customHeight="1" hidden="1">
      <c r="A1052" s="91"/>
      <c r="B1052" s="116"/>
      <c r="C1052" s="116"/>
      <c r="D1052" s="116"/>
      <c r="E1052" s="116"/>
      <c r="F1052" s="116"/>
      <c r="G1052" s="315"/>
      <c r="H1052" s="315"/>
      <c r="I1052" s="326"/>
    </row>
    <row r="1053" spans="1:9" ht="125.25" customHeight="1" hidden="1">
      <c r="A1053" s="91"/>
      <c r="B1053" s="116"/>
      <c r="C1053" s="116"/>
      <c r="D1053" s="116"/>
      <c r="E1053" s="116"/>
      <c r="F1053" s="116"/>
      <c r="G1053" s="315"/>
      <c r="H1053" s="315"/>
      <c r="I1053" s="326"/>
    </row>
    <row r="1054" spans="1:9" ht="15" hidden="1">
      <c r="A1054" s="102"/>
      <c r="B1054" s="116"/>
      <c r="C1054" s="116"/>
      <c r="D1054" s="116"/>
      <c r="E1054" s="116"/>
      <c r="F1054" s="116"/>
      <c r="G1054" s="315"/>
      <c r="H1054" s="315"/>
      <c r="I1054" s="326"/>
    </row>
    <row r="1055" spans="1:9" ht="15" hidden="1">
      <c r="A1055" s="91"/>
      <c r="B1055" s="116"/>
      <c r="C1055" s="116"/>
      <c r="D1055" s="116"/>
      <c r="E1055" s="116"/>
      <c r="F1055" s="116"/>
      <c r="G1055" s="315"/>
      <c r="H1055" s="315"/>
      <c r="I1055" s="326"/>
    </row>
    <row r="1056" spans="1:9" ht="15" hidden="1">
      <c r="A1056" s="102"/>
      <c r="B1056" s="116"/>
      <c r="C1056" s="116"/>
      <c r="D1056" s="116"/>
      <c r="E1056" s="116"/>
      <c r="F1056" s="116"/>
      <c r="G1056" s="315"/>
      <c r="H1056" s="315"/>
      <c r="I1056" s="326"/>
    </row>
    <row r="1057" spans="1:9" s="38" customFormat="1" ht="28.5" customHeight="1" hidden="1">
      <c r="A1057" s="93"/>
      <c r="B1057" s="323"/>
      <c r="C1057" s="323"/>
      <c r="D1057" s="323"/>
      <c r="E1057" s="323"/>
      <c r="F1057" s="323"/>
      <c r="G1057" s="327"/>
      <c r="H1057" s="327"/>
      <c r="I1057" s="325"/>
    </row>
    <row r="1058" spans="1:9" ht="15" hidden="1">
      <c r="A1058" s="91"/>
      <c r="B1058" s="116"/>
      <c r="C1058" s="116"/>
      <c r="D1058" s="116"/>
      <c r="E1058" s="117"/>
      <c r="F1058" s="116"/>
      <c r="G1058" s="315"/>
      <c r="H1058" s="315"/>
      <c r="I1058" s="326"/>
    </row>
    <row r="1059" spans="1:9" ht="15" hidden="1">
      <c r="A1059" s="102"/>
      <c r="B1059" s="116"/>
      <c r="C1059" s="116"/>
      <c r="D1059" s="116"/>
      <c r="E1059" s="117"/>
      <c r="F1059" s="116"/>
      <c r="G1059" s="315"/>
      <c r="H1059" s="315"/>
      <c r="I1059" s="326"/>
    </row>
    <row r="1060" spans="1:9" ht="15" hidden="1">
      <c r="A1060" s="91"/>
      <c r="B1060" s="116"/>
      <c r="C1060" s="116"/>
      <c r="D1060" s="116"/>
      <c r="E1060" s="117"/>
      <c r="F1060" s="116"/>
      <c r="G1060" s="315"/>
      <c r="H1060" s="315"/>
      <c r="I1060" s="326"/>
    </row>
    <row r="1061" spans="1:9" s="107" customFormat="1" ht="15" hidden="1">
      <c r="A1061" s="91"/>
      <c r="B1061" s="116"/>
      <c r="C1061" s="116"/>
      <c r="D1061" s="116"/>
      <c r="E1061" s="117"/>
      <c r="F1061" s="116"/>
      <c r="G1061" s="315"/>
      <c r="H1061" s="315"/>
      <c r="I1061" s="328"/>
    </row>
    <row r="1062" spans="1:9" s="107" customFormat="1" ht="15" hidden="1">
      <c r="A1062" s="91"/>
      <c r="B1062" s="116"/>
      <c r="C1062" s="116"/>
      <c r="D1062" s="116"/>
      <c r="E1062" s="117"/>
      <c r="F1062" s="116"/>
      <c r="G1062" s="315"/>
      <c r="H1062" s="315"/>
      <c r="I1062" s="328"/>
    </row>
    <row r="1063" spans="1:9" ht="15" hidden="1">
      <c r="A1063" s="91"/>
      <c r="B1063" s="116"/>
      <c r="C1063" s="116"/>
      <c r="D1063" s="116"/>
      <c r="E1063" s="117"/>
      <c r="F1063" s="116"/>
      <c r="G1063" s="315"/>
      <c r="H1063" s="315"/>
      <c r="I1063" s="326"/>
    </row>
    <row r="1064" spans="1:9" ht="15" hidden="1">
      <c r="A1064" s="102"/>
      <c r="B1064" s="116"/>
      <c r="C1064" s="116"/>
      <c r="D1064" s="116"/>
      <c r="E1064" s="117"/>
      <c r="F1064" s="116"/>
      <c r="G1064" s="315"/>
      <c r="H1064" s="315"/>
      <c r="I1064" s="326"/>
    </row>
    <row r="1065" spans="1:9" ht="15" hidden="1">
      <c r="A1065" s="91"/>
      <c r="B1065" s="116"/>
      <c r="C1065" s="116"/>
      <c r="D1065" s="116"/>
      <c r="E1065" s="117"/>
      <c r="F1065" s="116"/>
      <c r="G1065" s="315"/>
      <c r="H1065" s="315"/>
      <c r="I1065" s="326"/>
    </row>
    <row r="1066" spans="1:9" ht="15" hidden="1">
      <c r="A1066" s="91"/>
      <c r="B1066" s="116"/>
      <c r="C1066" s="116"/>
      <c r="D1066" s="116"/>
      <c r="E1066" s="117"/>
      <c r="F1066" s="116"/>
      <c r="G1066" s="315"/>
      <c r="H1066" s="316"/>
      <c r="I1066" s="326"/>
    </row>
    <row r="1067" spans="1:9" ht="15" hidden="1">
      <c r="A1067" s="91"/>
      <c r="B1067" s="116"/>
      <c r="C1067" s="116"/>
      <c r="D1067" s="116"/>
      <c r="E1067" s="117"/>
      <c r="F1067" s="116"/>
      <c r="G1067" s="315"/>
      <c r="H1067" s="315"/>
      <c r="I1067" s="326"/>
    </row>
    <row r="1068" spans="1:9" ht="15" hidden="1">
      <c r="A1068" s="102"/>
      <c r="B1068" s="116"/>
      <c r="C1068" s="116"/>
      <c r="D1068" s="116"/>
      <c r="E1068" s="117"/>
      <c r="F1068" s="116"/>
      <c r="G1068" s="315"/>
      <c r="H1068" s="315"/>
      <c r="I1068" s="326"/>
    </row>
    <row r="1069" spans="1:9" s="38" customFormat="1" ht="38.25" customHeight="1" hidden="1">
      <c r="A1069" s="93"/>
      <c r="B1069" s="323"/>
      <c r="C1069" s="323"/>
      <c r="D1069" s="323"/>
      <c r="E1069" s="323"/>
      <c r="F1069" s="323"/>
      <c r="G1069" s="327"/>
      <c r="H1069" s="327"/>
      <c r="I1069" s="325"/>
    </row>
    <row r="1070" spans="1:9" ht="15" hidden="1">
      <c r="A1070" s="91"/>
      <c r="B1070" s="116"/>
      <c r="C1070" s="116"/>
      <c r="D1070" s="116"/>
      <c r="E1070" s="116"/>
      <c r="F1070" s="116"/>
      <c r="G1070" s="315"/>
      <c r="H1070" s="315"/>
      <c r="I1070" s="326"/>
    </row>
    <row r="1071" spans="1:9" ht="15" hidden="1">
      <c r="A1071" s="91"/>
      <c r="B1071" s="116"/>
      <c r="C1071" s="116"/>
      <c r="D1071" s="116"/>
      <c r="E1071" s="116"/>
      <c r="F1071" s="116"/>
      <c r="G1071" s="315"/>
      <c r="H1071" s="315"/>
      <c r="I1071" s="326"/>
    </row>
    <row r="1072" spans="1:9" ht="15" hidden="1">
      <c r="A1072" s="91"/>
      <c r="B1072" s="116"/>
      <c r="C1072" s="116"/>
      <c r="D1072" s="116"/>
      <c r="E1072" s="116"/>
      <c r="F1072" s="116"/>
      <c r="G1072" s="315"/>
      <c r="H1072" s="315"/>
      <c r="I1072" s="326"/>
    </row>
    <row r="1073" spans="1:9" s="35" customFormat="1" ht="30" customHeight="1" hidden="1">
      <c r="A1073" s="112"/>
      <c r="B1073" s="320"/>
      <c r="C1073" s="320"/>
      <c r="D1073" s="320"/>
      <c r="E1073" s="320"/>
      <c r="F1073" s="320"/>
      <c r="G1073" s="321"/>
      <c r="H1073" s="321"/>
      <c r="I1073" s="322"/>
    </row>
    <row r="1074" spans="1:9" s="38" customFormat="1" ht="33.75" customHeight="1" hidden="1">
      <c r="A1074" s="93"/>
      <c r="B1074" s="323"/>
      <c r="C1074" s="323"/>
      <c r="D1074" s="323"/>
      <c r="E1074" s="323"/>
      <c r="F1074" s="323"/>
      <c r="G1074" s="324"/>
      <c r="H1074" s="324"/>
      <c r="I1074" s="325"/>
    </row>
    <row r="1075" spans="1:9" ht="15" hidden="1">
      <c r="A1075" s="91"/>
      <c r="B1075" s="116"/>
      <c r="C1075" s="116"/>
      <c r="D1075" s="116"/>
      <c r="E1075" s="116"/>
      <c r="F1075" s="116"/>
      <c r="G1075" s="315"/>
      <c r="H1075" s="315"/>
      <c r="I1075" s="326"/>
    </row>
    <row r="1076" spans="1:9" ht="36.75" customHeight="1" hidden="1">
      <c r="A1076" s="91"/>
      <c r="B1076" s="116"/>
      <c r="C1076" s="116"/>
      <c r="D1076" s="116"/>
      <c r="E1076" s="116"/>
      <c r="F1076" s="116"/>
      <c r="G1076" s="315"/>
      <c r="H1076" s="315"/>
      <c r="I1076" s="326"/>
    </row>
    <row r="1077" spans="1:9" ht="62.25" customHeight="1" hidden="1">
      <c r="A1077" s="91"/>
      <c r="B1077" s="116"/>
      <c r="C1077" s="116"/>
      <c r="D1077" s="116"/>
      <c r="E1077" s="116"/>
      <c r="F1077" s="116"/>
      <c r="G1077" s="315"/>
      <c r="H1077" s="315"/>
      <c r="I1077" s="326"/>
    </row>
    <row r="1078" spans="1:9" ht="125.25" customHeight="1" hidden="1">
      <c r="A1078" s="91"/>
      <c r="B1078" s="116"/>
      <c r="C1078" s="116"/>
      <c r="D1078" s="116"/>
      <c r="E1078" s="116"/>
      <c r="F1078" s="116"/>
      <c r="G1078" s="315"/>
      <c r="H1078" s="315"/>
      <c r="I1078" s="326"/>
    </row>
    <row r="1079" spans="1:9" ht="15" hidden="1">
      <c r="A1079" s="102"/>
      <c r="B1079" s="116"/>
      <c r="C1079" s="116"/>
      <c r="D1079" s="116"/>
      <c r="E1079" s="116"/>
      <c r="F1079" s="116"/>
      <c r="G1079" s="315"/>
      <c r="H1079" s="315"/>
      <c r="I1079" s="326"/>
    </row>
    <row r="1080" spans="1:9" ht="15" hidden="1">
      <c r="A1080" s="91"/>
      <c r="B1080" s="116"/>
      <c r="C1080" s="116"/>
      <c r="D1080" s="116"/>
      <c r="E1080" s="116"/>
      <c r="F1080" s="116"/>
      <c r="G1080" s="315"/>
      <c r="H1080" s="315"/>
      <c r="I1080" s="326"/>
    </row>
    <row r="1081" spans="1:9" ht="15" hidden="1">
      <c r="A1081" s="102"/>
      <c r="B1081" s="116"/>
      <c r="C1081" s="116"/>
      <c r="D1081" s="116"/>
      <c r="E1081" s="116"/>
      <c r="F1081" s="116"/>
      <c r="G1081" s="315"/>
      <c r="H1081" s="315"/>
      <c r="I1081" s="326"/>
    </row>
    <row r="1082" spans="1:9" s="38" customFormat="1" ht="28.5" customHeight="1" hidden="1">
      <c r="A1082" s="93"/>
      <c r="B1082" s="323"/>
      <c r="C1082" s="323"/>
      <c r="D1082" s="323"/>
      <c r="E1082" s="323"/>
      <c r="F1082" s="323"/>
      <c r="G1082" s="327"/>
      <c r="H1082" s="327"/>
      <c r="I1082" s="325"/>
    </row>
    <row r="1083" spans="1:9" ht="15" hidden="1">
      <c r="A1083" s="91"/>
      <c r="B1083" s="116"/>
      <c r="C1083" s="116"/>
      <c r="D1083" s="116"/>
      <c r="E1083" s="117"/>
      <c r="F1083" s="116"/>
      <c r="G1083" s="315"/>
      <c r="H1083" s="315"/>
      <c r="I1083" s="326"/>
    </row>
    <row r="1084" spans="1:9" ht="15" hidden="1">
      <c r="A1084" s="102"/>
      <c r="B1084" s="116"/>
      <c r="C1084" s="116"/>
      <c r="D1084" s="116"/>
      <c r="E1084" s="117"/>
      <c r="F1084" s="116"/>
      <c r="G1084" s="315"/>
      <c r="H1084" s="315"/>
      <c r="I1084" s="326"/>
    </row>
    <row r="1085" spans="1:9" ht="15" hidden="1">
      <c r="A1085" s="91"/>
      <c r="B1085" s="116"/>
      <c r="C1085" s="116"/>
      <c r="D1085" s="116"/>
      <c r="E1085" s="117"/>
      <c r="F1085" s="116"/>
      <c r="G1085" s="315"/>
      <c r="H1085" s="315"/>
      <c r="I1085" s="326"/>
    </row>
    <row r="1086" spans="1:9" s="107" customFormat="1" ht="15" hidden="1">
      <c r="A1086" s="91"/>
      <c r="B1086" s="116"/>
      <c r="C1086" s="116"/>
      <c r="D1086" s="116"/>
      <c r="E1086" s="117"/>
      <c r="F1086" s="116"/>
      <c r="G1086" s="315"/>
      <c r="H1086" s="315"/>
      <c r="I1086" s="328"/>
    </row>
    <row r="1087" spans="1:9" s="107" customFormat="1" ht="15" hidden="1">
      <c r="A1087" s="91"/>
      <c r="B1087" s="116"/>
      <c r="C1087" s="116"/>
      <c r="D1087" s="116"/>
      <c r="E1087" s="117"/>
      <c r="F1087" s="116"/>
      <c r="G1087" s="315"/>
      <c r="H1087" s="315"/>
      <c r="I1087" s="328"/>
    </row>
    <row r="1088" spans="1:9" ht="15" hidden="1">
      <c r="A1088" s="91"/>
      <c r="B1088" s="116"/>
      <c r="C1088" s="116"/>
      <c r="D1088" s="116"/>
      <c r="E1088" s="117"/>
      <c r="F1088" s="116"/>
      <c r="G1088" s="315"/>
      <c r="H1088" s="315"/>
      <c r="I1088" s="326"/>
    </row>
    <row r="1089" spans="1:9" ht="15" hidden="1">
      <c r="A1089" s="102"/>
      <c r="B1089" s="116"/>
      <c r="C1089" s="116"/>
      <c r="D1089" s="116"/>
      <c r="E1089" s="117"/>
      <c r="F1089" s="116"/>
      <c r="G1089" s="315"/>
      <c r="H1089" s="315"/>
      <c r="I1089" s="326"/>
    </row>
    <row r="1090" spans="1:9" ht="15" hidden="1">
      <c r="A1090" s="91"/>
      <c r="B1090" s="116"/>
      <c r="C1090" s="116"/>
      <c r="D1090" s="116"/>
      <c r="E1090" s="117"/>
      <c r="F1090" s="116"/>
      <c r="G1090" s="315"/>
      <c r="H1090" s="315"/>
      <c r="I1090" s="326"/>
    </row>
    <row r="1091" spans="1:9" ht="15" hidden="1">
      <c r="A1091" s="91"/>
      <c r="B1091" s="116"/>
      <c r="C1091" s="116"/>
      <c r="D1091" s="116"/>
      <c r="E1091" s="117"/>
      <c r="F1091" s="116"/>
      <c r="G1091" s="315"/>
      <c r="H1091" s="316"/>
      <c r="I1091" s="326"/>
    </row>
    <row r="1092" spans="1:9" ht="15" hidden="1">
      <c r="A1092" s="91"/>
      <c r="B1092" s="116"/>
      <c r="C1092" s="116"/>
      <c r="D1092" s="116"/>
      <c r="E1092" s="117"/>
      <c r="F1092" s="116"/>
      <c r="G1092" s="315"/>
      <c r="H1092" s="315"/>
      <c r="I1092" s="326"/>
    </row>
    <row r="1093" spans="1:9" ht="15" hidden="1">
      <c r="A1093" s="102"/>
      <c r="B1093" s="116"/>
      <c r="C1093" s="116"/>
      <c r="D1093" s="116"/>
      <c r="E1093" s="117"/>
      <c r="F1093" s="116"/>
      <c r="G1093" s="315"/>
      <c r="H1093" s="315"/>
      <c r="I1093" s="326"/>
    </row>
    <row r="1094" spans="1:9" s="38" customFormat="1" ht="38.25" customHeight="1" hidden="1">
      <c r="A1094" s="93"/>
      <c r="B1094" s="323"/>
      <c r="C1094" s="323"/>
      <c r="D1094" s="323"/>
      <c r="E1094" s="323"/>
      <c r="F1094" s="323"/>
      <c r="G1094" s="327"/>
      <c r="H1094" s="327"/>
      <c r="I1094" s="325"/>
    </row>
    <row r="1095" spans="1:9" ht="15" hidden="1">
      <c r="A1095" s="91"/>
      <c r="B1095" s="116"/>
      <c r="C1095" s="116"/>
      <c r="D1095" s="116"/>
      <c r="E1095" s="116"/>
      <c r="F1095" s="116"/>
      <c r="G1095" s="315"/>
      <c r="H1095" s="315"/>
      <c r="I1095" s="326"/>
    </row>
    <row r="1096" spans="1:9" ht="15" hidden="1">
      <c r="A1096" s="91"/>
      <c r="B1096" s="116"/>
      <c r="C1096" s="116"/>
      <c r="D1096" s="116"/>
      <c r="E1096" s="116"/>
      <c r="F1096" s="116"/>
      <c r="G1096" s="315"/>
      <c r="H1096" s="315"/>
      <c r="I1096" s="326"/>
    </row>
    <row r="1097" spans="1:9" ht="15" hidden="1">
      <c r="A1097" s="91"/>
      <c r="B1097" s="116"/>
      <c r="C1097" s="116"/>
      <c r="D1097" s="116"/>
      <c r="E1097" s="116"/>
      <c r="F1097" s="116"/>
      <c r="G1097" s="315"/>
      <c r="H1097" s="315"/>
      <c r="I1097" s="326"/>
    </row>
    <row r="1098" spans="1:9" s="35" customFormat="1" ht="30" customHeight="1" hidden="1">
      <c r="A1098" s="112"/>
      <c r="B1098" s="320"/>
      <c r="C1098" s="320"/>
      <c r="D1098" s="320"/>
      <c r="E1098" s="320"/>
      <c r="F1098" s="320"/>
      <c r="G1098" s="321"/>
      <c r="H1098" s="321"/>
      <c r="I1098" s="322"/>
    </row>
    <row r="1099" spans="1:9" s="38" customFormat="1" ht="33.75" customHeight="1" hidden="1">
      <c r="A1099" s="93"/>
      <c r="B1099" s="323"/>
      <c r="C1099" s="323"/>
      <c r="D1099" s="323"/>
      <c r="E1099" s="323"/>
      <c r="F1099" s="323"/>
      <c r="G1099" s="324"/>
      <c r="H1099" s="324"/>
      <c r="I1099" s="325"/>
    </row>
    <row r="1100" spans="1:9" ht="15" hidden="1">
      <c r="A1100" s="91"/>
      <c r="B1100" s="116"/>
      <c r="C1100" s="116"/>
      <c r="D1100" s="116"/>
      <c r="E1100" s="116"/>
      <c r="F1100" s="116"/>
      <c r="G1100" s="315"/>
      <c r="H1100" s="315"/>
      <c r="I1100" s="326"/>
    </row>
    <row r="1101" spans="1:9" ht="36.75" customHeight="1" hidden="1">
      <c r="A1101" s="91"/>
      <c r="B1101" s="116"/>
      <c r="C1101" s="116"/>
      <c r="D1101" s="116"/>
      <c r="E1101" s="116"/>
      <c r="F1101" s="116"/>
      <c r="G1101" s="315"/>
      <c r="H1101" s="315"/>
      <c r="I1101" s="326"/>
    </row>
    <row r="1102" spans="1:9" ht="64.5" customHeight="1" hidden="1">
      <c r="A1102" s="91"/>
      <c r="B1102" s="116"/>
      <c r="C1102" s="116"/>
      <c r="D1102" s="116"/>
      <c r="E1102" s="116"/>
      <c r="F1102" s="116"/>
      <c r="G1102" s="315"/>
      <c r="H1102" s="315"/>
      <c r="I1102" s="326"/>
    </row>
    <row r="1103" spans="1:9" ht="125.25" customHeight="1" hidden="1">
      <c r="A1103" s="91"/>
      <c r="B1103" s="116"/>
      <c r="C1103" s="116"/>
      <c r="D1103" s="116"/>
      <c r="E1103" s="116"/>
      <c r="F1103" s="116"/>
      <c r="G1103" s="315"/>
      <c r="H1103" s="315"/>
      <c r="I1103" s="326"/>
    </row>
    <row r="1104" spans="1:9" ht="15" hidden="1">
      <c r="A1104" s="102"/>
      <c r="B1104" s="116"/>
      <c r="C1104" s="116"/>
      <c r="D1104" s="116"/>
      <c r="E1104" s="116"/>
      <c r="F1104" s="116"/>
      <c r="G1104" s="315"/>
      <c r="H1104" s="315"/>
      <c r="I1104" s="326"/>
    </row>
    <row r="1105" spans="1:9" ht="15" hidden="1">
      <c r="A1105" s="91"/>
      <c r="B1105" s="116"/>
      <c r="C1105" s="116"/>
      <c r="D1105" s="116"/>
      <c r="E1105" s="116"/>
      <c r="F1105" s="116"/>
      <c r="G1105" s="315"/>
      <c r="H1105" s="315"/>
      <c r="I1105" s="326"/>
    </row>
    <row r="1106" spans="1:9" ht="15" hidden="1">
      <c r="A1106" s="102"/>
      <c r="B1106" s="116"/>
      <c r="C1106" s="116"/>
      <c r="D1106" s="116"/>
      <c r="E1106" s="116"/>
      <c r="F1106" s="116"/>
      <c r="G1106" s="315"/>
      <c r="H1106" s="315"/>
      <c r="I1106" s="326"/>
    </row>
    <row r="1107" spans="1:9" s="38" customFormat="1" ht="28.5" customHeight="1" hidden="1">
      <c r="A1107" s="93"/>
      <c r="B1107" s="323"/>
      <c r="C1107" s="323"/>
      <c r="D1107" s="323"/>
      <c r="E1107" s="323"/>
      <c r="F1107" s="323"/>
      <c r="G1107" s="327"/>
      <c r="H1107" s="327"/>
      <c r="I1107" s="325"/>
    </row>
    <row r="1108" spans="1:9" ht="15" hidden="1">
      <c r="A1108" s="91"/>
      <c r="B1108" s="116"/>
      <c r="C1108" s="116"/>
      <c r="D1108" s="116"/>
      <c r="E1108" s="117"/>
      <c r="F1108" s="116"/>
      <c r="G1108" s="315"/>
      <c r="H1108" s="315"/>
      <c r="I1108" s="326"/>
    </row>
    <row r="1109" spans="1:9" ht="15" hidden="1">
      <c r="A1109" s="102"/>
      <c r="B1109" s="116"/>
      <c r="C1109" s="116"/>
      <c r="D1109" s="116"/>
      <c r="E1109" s="117"/>
      <c r="F1109" s="116"/>
      <c r="G1109" s="315"/>
      <c r="H1109" s="315"/>
      <c r="I1109" s="326"/>
    </row>
    <row r="1110" spans="1:9" ht="15" hidden="1">
      <c r="A1110" s="91"/>
      <c r="B1110" s="116"/>
      <c r="C1110" s="116"/>
      <c r="D1110" s="116"/>
      <c r="E1110" s="117"/>
      <c r="F1110" s="116"/>
      <c r="G1110" s="315"/>
      <c r="H1110" s="315"/>
      <c r="I1110" s="326"/>
    </row>
    <row r="1111" spans="1:9" s="107" customFormat="1" ht="15" hidden="1">
      <c r="A1111" s="91"/>
      <c r="B1111" s="116"/>
      <c r="C1111" s="116"/>
      <c r="D1111" s="116"/>
      <c r="E1111" s="117"/>
      <c r="F1111" s="116"/>
      <c r="G1111" s="315"/>
      <c r="H1111" s="315"/>
      <c r="I1111" s="328"/>
    </row>
    <row r="1112" spans="1:9" s="107" customFormat="1" ht="15" hidden="1">
      <c r="A1112" s="91"/>
      <c r="B1112" s="116"/>
      <c r="C1112" s="116"/>
      <c r="D1112" s="116"/>
      <c r="E1112" s="117"/>
      <c r="F1112" s="116"/>
      <c r="G1112" s="315"/>
      <c r="H1112" s="315"/>
      <c r="I1112" s="328"/>
    </row>
    <row r="1113" spans="1:9" ht="15" hidden="1">
      <c r="A1113" s="91"/>
      <c r="B1113" s="116"/>
      <c r="C1113" s="116"/>
      <c r="D1113" s="116"/>
      <c r="E1113" s="117"/>
      <c r="F1113" s="116"/>
      <c r="G1113" s="315"/>
      <c r="H1113" s="315"/>
      <c r="I1113" s="326"/>
    </row>
    <row r="1114" spans="1:9" ht="15" hidden="1">
      <c r="A1114" s="102"/>
      <c r="B1114" s="116"/>
      <c r="C1114" s="116"/>
      <c r="D1114" s="116"/>
      <c r="E1114" s="117"/>
      <c r="F1114" s="116"/>
      <c r="G1114" s="315"/>
      <c r="H1114" s="315"/>
      <c r="I1114" s="326"/>
    </row>
    <row r="1115" spans="1:9" ht="15" hidden="1">
      <c r="A1115" s="91"/>
      <c r="B1115" s="116"/>
      <c r="C1115" s="116"/>
      <c r="D1115" s="116"/>
      <c r="E1115" s="117"/>
      <c r="F1115" s="116"/>
      <c r="G1115" s="315"/>
      <c r="H1115" s="315"/>
      <c r="I1115" s="326"/>
    </row>
    <row r="1116" spans="1:9" ht="15" hidden="1">
      <c r="A1116" s="91"/>
      <c r="B1116" s="116"/>
      <c r="C1116" s="116"/>
      <c r="D1116" s="116"/>
      <c r="E1116" s="117"/>
      <c r="F1116" s="116"/>
      <c r="G1116" s="315"/>
      <c r="H1116" s="316"/>
      <c r="I1116" s="326"/>
    </row>
    <row r="1117" spans="1:9" ht="15" hidden="1">
      <c r="A1117" s="91"/>
      <c r="B1117" s="116"/>
      <c r="C1117" s="116"/>
      <c r="D1117" s="116"/>
      <c r="E1117" s="117"/>
      <c r="F1117" s="116"/>
      <c r="G1117" s="315"/>
      <c r="H1117" s="315"/>
      <c r="I1117" s="326"/>
    </row>
    <row r="1118" spans="1:9" ht="15" hidden="1">
      <c r="A1118" s="102"/>
      <c r="B1118" s="116"/>
      <c r="C1118" s="116"/>
      <c r="D1118" s="116"/>
      <c r="E1118" s="117"/>
      <c r="F1118" s="116"/>
      <c r="G1118" s="315"/>
      <c r="H1118" s="316"/>
      <c r="I1118" s="326"/>
    </row>
    <row r="1119" spans="1:9" s="38" customFormat="1" ht="38.25" customHeight="1" hidden="1">
      <c r="A1119" s="93"/>
      <c r="B1119" s="323"/>
      <c r="C1119" s="323"/>
      <c r="D1119" s="323"/>
      <c r="E1119" s="323"/>
      <c r="F1119" s="323"/>
      <c r="G1119" s="327"/>
      <c r="H1119" s="327"/>
      <c r="I1119" s="325"/>
    </row>
    <row r="1120" spans="1:9" ht="15" hidden="1">
      <c r="A1120" s="91"/>
      <c r="B1120" s="116"/>
      <c r="C1120" s="116"/>
      <c r="D1120" s="116"/>
      <c r="E1120" s="116"/>
      <c r="F1120" s="116"/>
      <c r="G1120" s="315"/>
      <c r="H1120" s="315"/>
      <c r="I1120" s="326"/>
    </row>
    <row r="1121" spans="1:9" ht="15" hidden="1">
      <c r="A1121" s="91"/>
      <c r="B1121" s="116"/>
      <c r="C1121" s="116"/>
      <c r="D1121" s="116"/>
      <c r="E1121" s="116"/>
      <c r="F1121" s="116"/>
      <c r="G1121" s="315"/>
      <c r="H1121" s="315"/>
      <c r="I1121" s="326"/>
    </row>
    <row r="1122" spans="1:9" ht="15" hidden="1">
      <c r="A1122" s="91"/>
      <c r="B1122" s="116"/>
      <c r="C1122" s="116"/>
      <c r="D1122" s="116"/>
      <c r="E1122" s="116"/>
      <c r="F1122" s="116"/>
      <c r="G1122" s="315"/>
      <c r="H1122" s="315"/>
      <c r="I1122" s="326"/>
    </row>
    <row r="1123" spans="1:9" s="35" customFormat="1" ht="30" customHeight="1" hidden="1">
      <c r="A1123" s="112"/>
      <c r="B1123" s="320"/>
      <c r="C1123" s="320"/>
      <c r="D1123" s="320"/>
      <c r="E1123" s="320"/>
      <c r="F1123" s="320"/>
      <c r="G1123" s="321"/>
      <c r="H1123" s="321"/>
      <c r="I1123" s="322"/>
    </row>
    <row r="1124" spans="1:9" s="38" customFormat="1" ht="33.75" customHeight="1" hidden="1">
      <c r="A1124" s="93"/>
      <c r="B1124" s="323"/>
      <c r="C1124" s="323"/>
      <c r="D1124" s="323"/>
      <c r="E1124" s="323"/>
      <c r="F1124" s="323"/>
      <c r="G1124" s="324"/>
      <c r="H1124" s="324"/>
      <c r="I1124" s="325"/>
    </row>
    <row r="1125" spans="1:9" ht="15" hidden="1">
      <c r="A1125" s="91"/>
      <c r="B1125" s="116"/>
      <c r="C1125" s="116"/>
      <c r="D1125" s="116"/>
      <c r="E1125" s="116"/>
      <c r="F1125" s="116"/>
      <c r="G1125" s="315"/>
      <c r="H1125" s="315"/>
      <c r="I1125" s="326"/>
    </row>
    <row r="1126" spans="1:9" ht="36.75" customHeight="1" hidden="1">
      <c r="A1126" s="91"/>
      <c r="B1126" s="116"/>
      <c r="C1126" s="116"/>
      <c r="D1126" s="116"/>
      <c r="E1126" s="116"/>
      <c r="F1126" s="116"/>
      <c r="G1126" s="315"/>
      <c r="H1126" s="315"/>
      <c r="I1126" s="326"/>
    </row>
    <row r="1127" spans="1:9" ht="61.5" customHeight="1" hidden="1">
      <c r="A1127" s="91"/>
      <c r="B1127" s="116"/>
      <c r="C1127" s="116"/>
      <c r="D1127" s="116"/>
      <c r="E1127" s="116"/>
      <c r="F1127" s="116"/>
      <c r="G1127" s="315"/>
      <c r="H1127" s="315"/>
      <c r="I1127" s="326"/>
    </row>
    <row r="1128" spans="1:9" ht="125.25" customHeight="1" hidden="1">
      <c r="A1128" s="91"/>
      <c r="B1128" s="116"/>
      <c r="C1128" s="116"/>
      <c r="D1128" s="116"/>
      <c r="E1128" s="116"/>
      <c r="F1128" s="116"/>
      <c r="G1128" s="315"/>
      <c r="H1128" s="315"/>
      <c r="I1128" s="326"/>
    </row>
    <row r="1129" spans="1:9" ht="15" hidden="1">
      <c r="A1129" s="102"/>
      <c r="B1129" s="116"/>
      <c r="C1129" s="116"/>
      <c r="D1129" s="116"/>
      <c r="E1129" s="116"/>
      <c r="F1129" s="116"/>
      <c r="G1129" s="315"/>
      <c r="H1129" s="315"/>
      <c r="I1129" s="326"/>
    </row>
    <row r="1130" spans="1:9" ht="15" hidden="1">
      <c r="A1130" s="91"/>
      <c r="B1130" s="116"/>
      <c r="C1130" s="116"/>
      <c r="D1130" s="116"/>
      <c r="E1130" s="116"/>
      <c r="F1130" s="116"/>
      <c r="G1130" s="315"/>
      <c r="H1130" s="315"/>
      <c r="I1130" s="326"/>
    </row>
    <row r="1131" spans="1:9" ht="15" hidden="1">
      <c r="A1131" s="102"/>
      <c r="B1131" s="116"/>
      <c r="C1131" s="116"/>
      <c r="D1131" s="116"/>
      <c r="E1131" s="116"/>
      <c r="F1131" s="116"/>
      <c r="G1131" s="315"/>
      <c r="H1131" s="315"/>
      <c r="I1131" s="326"/>
    </row>
    <row r="1132" spans="1:9" s="38" customFormat="1" ht="28.5" customHeight="1" hidden="1">
      <c r="A1132" s="93"/>
      <c r="B1132" s="323"/>
      <c r="C1132" s="323"/>
      <c r="D1132" s="323"/>
      <c r="E1132" s="323"/>
      <c r="F1132" s="323"/>
      <c r="G1132" s="327"/>
      <c r="H1132" s="327"/>
      <c r="I1132" s="325"/>
    </row>
    <row r="1133" spans="1:9" ht="15" hidden="1">
      <c r="A1133" s="91"/>
      <c r="B1133" s="116"/>
      <c r="C1133" s="116"/>
      <c r="D1133" s="116"/>
      <c r="E1133" s="117"/>
      <c r="F1133" s="116"/>
      <c r="G1133" s="315"/>
      <c r="H1133" s="315"/>
      <c r="I1133" s="326"/>
    </row>
    <row r="1134" spans="1:9" ht="15" hidden="1">
      <c r="A1134" s="102"/>
      <c r="B1134" s="116"/>
      <c r="C1134" s="116"/>
      <c r="D1134" s="116"/>
      <c r="E1134" s="117"/>
      <c r="F1134" s="116"/>
      <c r="G1134" s="315"/>
      <c r="H1134" s="315"/>
      <c r="I1134" s="326"/>
    </row>
    <row r="1135" spans="1:9" ht="15" hidden="1">
      <c r="A1135" s="91"/>
      <c r="B1135" s="116"/>
      <c r="C1135" s="116"/>
      <c r="D1135" s="116"/>
      <c r="E1135" s="117"/>
      <c r="F1135" s="116"/>
      <c r="G1135" s="315"/>
      <c r="H1135" s="315"/>
      <c r="I1135" s="326"/>
    </row>
    <row r="1136" spans="1:9" s="107" customFormat="1" ht="15" hidden="1">
      <c r="A1136" s="91"/>
      <c r="B1136" s="116"/>
      <c r="C1136" s="116"/>
      <c r="D1136" s="116"/>
      <c r="E1136" s="117"/>
      <c r="F1136" s="116"/>
      <c r="G1136" s="315"/>
      <c r="H1136" s="315"/>
      <c r="I1136" s="328"/>
    </row>
    <row r="1137" spans="1:9" s="107" customFormat="1" ht="15" hidden="1">
      <c r="A1137" s="91"/>
      <c r="B1137" s="116"/>
      <c r="C1137" s="116"/>
      <c r="D1137" s="116"/>
      <c r="E1137" s="117"/>
      <c r="F1137" s="116"/>
      <c r="G1137" s="315"/>
      <c r="H1137" s="315"/>
      <c r="I1137" s="328"/>
    </row>
    <row r="1138" spans="1:9" ht="15" hidden="1">
      <c r="A1138" s="91"/>
      <c r="B1138" s="116"/>
      <c r="C1138" s="116"/>
      <c r="D1138" s="116"/>
      <c r="E1138" s="117"/>
      <c r="F1138" s="116"/>
      <c r="G1138" s="315"/>
      <c r="H1138" s="315"/>
      <c r="I1138" s="326"/>
    </row>
    <row r="1139" spans="1:9" ht="15" hidden="1">
      <c r="A1139" s="102"/>
      <c r="B1139" s="116"/>
      <c r="C1139" s="116"/>
      <c r="D1139" s="116"/>
      <c r="E1139" s="117"/>
      <c r="F1139" s="116"/>
      <c r="G1139" s="315"/>
      <c r="H1139" s="315"/>
      <c r="I1139" s="326"/>
    </row>
    <row r="1140" spans="1:9" ht="15" hidden="1">
      <c r="A1140" s="91"/>
      <c r="B1140" s="116"/>
      <c r="C1140" s="116"/>
      <c r="D1140" s="116"/>
      <c r="E1140" s="117"/>
      <c r="F1140" s="116"/>
      <c r="G1140" s="315"/>
      <c r="H1140" s="315"/>
      <c r="I1140" s="326"/>
    </row>
    <row r="1141" spans="1:9" ht="15" hidden="1">
      <c r="A1141" s="91"/>
      <c r="B1141" s="116"/>
      <c r="C1141" s="116"/>
      <c r="D1141" s="116"/>
      <c r="E1141" s="117"/>
      <c r="F1141" s="116"/>
      <c r="G1141" s="315"/>
      <c r="H1141" s="316"/>
      <c r="I1141" s="326"/>
    </row>
    <row r="1142" spans="1:9" ht="15" hidden="1">
      <c r="A1142" s="91"/>
      <c r="B1142" s="116"/>
      <c r="C1142" s="116"/>
      <c r="D1142" s="116"/>
      <c r="E1142" s="117"/>
      <c r="F1142" s="116"/>
      <c r="G1142" s="315"/>
      <c r="H1142" s="315"/>
      <c r="I1142" s="326"/>
    </row>
    <row r="1143" spans="1:9" ht="15" hidden="1">
      <c r="A1143" s="102"/>
      <c r="B1143" s="116"/>
      <c r="C1143" s="116"/>
      <c r="D1143" s="116"/>
      <c r="E1143" s="117"/>
      <c r="F1143" s="116"/>
      <c r="G1143" s="315"/>
      <c r="H1143" s="315"/>
      <c r="I1143" s="326"/>
    </row>
    <row r="1144" spans="1:9" s="38" customFormat="1" ht="38.25" customHeight="1" hidden="1">
      <c r="A1144" s="93"/>
      <c r="B1144" s="323"/>
      <c r="C1144" s="323"/>
      <c r="D1144" s="323"/>
      <c r="E1144" s="323"/>
      <c r="F1144" s="323"/>
      <c r="G1144" s="327"/>
      <c r="H1144" s="327"/>
      <c r="I1144" s="325"/>
    </row>
    <row r="1145" spans="1:9" ht="15" hidden="1">
      <c r="A1145" s="91"/>
      <c r="B1145" s="116"/>
      <c r="C1145" s="116"/>
      <c r="D1145" s="116"/>
      <c r="E1145" s="116"/>
      <c r="F1145" s="116"/>
      <c r="G1145" s="315"/>
      <c r="H1145" s="315"/>
      <c r="I1145" s="326"/>
    </row>
    <row r="1146" spans="1:9" ht="15" hidden="1">
      <c r="A1146" s="91"/>
      <c r="B1146" s="116"/>
      <c r="C1146" s="116"/>
      <c r="D1146" s="116"/>
      <c r="E1146" s="116"/>
      <c r="F1146" s="116"/>
      <c r="G1146" s="315"/>
      <c r="H1146" s="315"/>
      <c r="I1146" s="326"/>
    </row>
    <row r="1147" spans="1:9" ht="15" hidden="1">
      <c r="A1147" s="91"/>
      <c r="B1147" s="116"/>
      <c r="C1147" s="116"/>
      <c r="D1147" s="116"/>
      <c r="E1147" s="116"/>
      <c r="F1147" s="116"/>
      <c r="G1147" s="315"/>
      <c r="H1147" s="315"/>
      <c r="I1147" s="326"/>
    </row>
    <row r="1148" spans="1:9" s="35" customFormat="1" ht="30" customHeight="1" hidden="1">
      <c r="A1148" s="112"/>
      <c r="B1148" s="320"/>
      <c r="C1148" s="320"/>
      <c r="D1148" s="320"/>
      <c r="E1148" s="320"/>
      <c r="F1148" s="320"/>
      <c r="G1148" s="321"/>
      <c r="H1148" s="321"/>
      <c r="I1148" s="322"/>
    </row>
    <row r="1149" spans="1:9" s="38" customFormat="1" ht="33.75" customHeight="1" hidden="1">
      <c r="A1149" s="93"/>
      <c r="B1149" s="323"/>
      <c r="C1149" s="323"/>
      <c r="D1149" s="323"/>
      <c r="E1149" s="323"/>
      <c r="F1149" s="323"/>
      <c r="G1149" s="324"/>
      <c r="H1149" s="324"/>
      <c r="I1149" s="325"/>
    </row>
    <row r="1150" spans="1:9" ht="15" hidden="1">
      <c r="A1150" s="91"/>
      <c r="B1150" s="116"/>
      <c r="C1150" s="116"/>
      <c r="D1150" s="116"/>
      <c r="E1150" s="116"/>
      <c r="F1150" s="116"/>
      <c r="G1150" s="315"/>
      <c r="H1150" s="315"/>
      <c r="I1150" s="326"/>
    </row>
    <row r="1151" spans="1:9" ht="36.75" customHeight="1" hidden="1">
      <c r="A1151" s="91"/>
      <c r="B1151" s="116"/>
      <c r="C1151" s="116"/>
      <c r="D1151" s="116"/>
      <c r="E1151" s="116"/>
      <c r="F1151" s="116"/>
      <c r="G1151" s="315"/>
      <c r="H1151" s="315"/>
      <c r="I1151" s="326"/>
    </row>
    <row r="1152" spans="1:9" ht="62.25" customHeight="1" hidden="1">
      <c r="A1152" s="91"/>
      <c r="B1152" s="116"/>
      <c r="C1152" s="116"/>
      <c r="D1152" s="116"/>
      <c r="E1152" s="116"/>
      <c r="F1152" s="116"/>
      <c r="G1152" s="317"/>
      <c r="H1152" s="317"/>
      <c r="I1152" s="326"/>
    </row>
    <row r="1153" spans="1:9" ht="125.25" customHeight="1" hidden="1">
      <c r="A1153" s="91"/>
      <c r="B1153" s="116"/>
      <c r="C1153" s="116"/>
      <c r="D1153" s="116"/>
      <c r="E1153" s="116"/>
      <c r="F1153" s="116"/>
      <c r="G1153" s="315"/>
      <c r="H1153" s="315"/>
      <c r="I1153" s="326"/>
    </row>
    <row r="1154" spans="1:9" ht="15" hidden="1">
      <c r="A1154" s="102"/>
      <c r="B1154" s="116"/>
      <c r="C1154" s="116"/>
      <c r="D1154" s="116"/>
      <c r="E1154" s="116"/>
      <c r="F1154" s="116"/>
      <c r="G1154" s="315"/>
      <c r="H1154" s="315"/>
      <c r="I1154" s="326"/>
    </row>
    <row r="1155" spans="1:9" ht="15" hidden="1">
      <c r="A1155" s="91"/>
      <c r="B1155" s="116"/>
      <c r="C1155" s="116"/>
      <c r="D1155" s="116"/>
      <c r="E1155" s="116"/>
      <c r="F1155" s="116"/>
      <c r="G1155" s="315"/>
      <c r="H1155" s="315"/>
      <c r="I1155" s="326"/>
    </row>
    <row r="1156" spans="1:9" ht="15" hidden="1">
      <c r="A1156" s="102"/>
      <c r="B1156" s="116"/>
      <c r="C1156" s="116"/>
      <c r="D1156" s="116"/>
      <c r="E1156" s="116"/>
      <c r="F1156" s="116"/>
      <c r="G1156" s="315"/>
      <c r="H1156" s="315"/>
      <c r="I1156" s="326"/>
    </row>
    <row r="1157" spans="1:9" s="38" customFormat="1" ht="28.5" customHeight="1" hidden="1">
      <c r="A1157" s="93"/>
      <c r="B1157" s="323"/>
      <c r="C1157" s="323"/>
      <c r="D1157" s="323"/>
      <c r="E1157" s="323"/>
      <c r="F1157" s="323"/>
      <c r="G1157" s="327"/>
      <c r="H1157" s="327"/>
      <c r="I1157" s="325"/>
    </row>
    <row r="1158" spans="1:9" ht="15" hidden="1">
      <c r="A1158" s="91"/>
      <c r="B1158" s="116"/>
      <c r="C1158" s="116"/>
      <c r="D1158" s="116"/>
      <c r="E1158" s="117"/>
      <c r="F1158" s="116"/>
      <c r="G1158" s="315"/>
      <c r="H1158" s="315"/>
      <c r="I1158" s="326"/>
    </row>
    <row r="1159" spans="1:9" ht="15" hidden="1">
      <c r="A1159" s="102"/>
      <c r="B1159" s="116"/>
      <c r="C1159" s="116"/>
      <c r="D1159" s="116"/>
      <c r="E1159" s="117"/>
      <c r="F1159" s="116"/>
      <c r="G1159" s="315"/>
      <c r="H1159" s="315"/>
      <c r="I1159" s="326"/>
    </row>
    <row r="1160" spans="1:9" ht="15" hidden="1">
      <c r="A1160" s="91"/>
      <c r="B1160" s="116"/>
      <c r="C1160" s="116"/>
      <c r="D1160" s="116"/>
      <c r="E1160" s="117"/>
      <c r="F1160" s="116"/>
      <c r="G1160" s="315"/>
      <c r="H1160" s="315"/>
      <c r="I1160" s="326"/>
    </row>
    <row r="1161" spans="1:9" s="107" customFormat="1" ht="15" hidden="1">
      <c r="A1161" s="91"/>
      <c r="B1161" s="116"/>
      <c r="C1161" s="116"/>
      <c r="D1161" s="116"/>
      <c r="E1161" s="117"/>
      <c r="F1161" s="116"/>
      <c r="G1161" s="315"/>
      <c r="H1161" s="315"/>
      <c r="I1161" s="328"/>
    </row>
    <row r="1162" spans="1:9" s="107" customFormat="1" ht="15" hidden="1">
      <c r="A1162" s="91"/>
      <c r="B1162" s="116"/>
      <c r="C1162" s="116"/>
      <c r="D1162" s="116"/>
      <c r="E1162" s="117"/>
      <c r="F1162" s="116"/>
      <c r="G1162" s="315"/>
      <c r="H1162" s="315"/>
      <c r="I1162" s="328"/>
    </row>
    <row r="1163" spans="1:9" ht="15" hidden="1">
      <c r="A1163" s="91"/>
      <c r="B1163" s="116"/>
      <c r="C1163" s="116"/>
      <c r="D1163" s="116"/>
      <c r="E1163" s="117"/>
      <c r="F1163" s="116"/>
      <c r="G1163" s="315"/>
      <c r="H1163" s="315"/>
      <c r="I1163" s="326"/>
    </row>
    <row r="1164" spans="1:9" ht="15" hidden="1">
      <c r="A1164" s="102"/>
      <c r="B1164" s="116"/>
      <c r="C1164" s="116"/>
      <c r="D1164" s="116"/>
      <c r="E1164" s="117"/>
      <c r="F1164" s="116"/>
      <c r="G1164" s="315"/>
      <c r="H1164" s="315"/>
      <c r="I1164" s="326"/>
    </row>
    <row r="1165" spans="1:9" ht="15" hidden="1">
      <c r="A1165" s="91"/>
      <c r="B1165" s="116"/>
      <c r="C1165" s="116"/>
      <c r="D1165" s="116"/>
      <c r="E1165" s="117"/>
      <c r="F1165" s="116"/>
      <c r="G1165" s="315"/>
      <c r="H1165" s="315"/>
      <c r="I1165" s="326"/>
    </row>
    <row r="1166" spans="1:9" ht="15" hidden="1">
      <c r="A1166" s="91"/>
      <c r="B1166" s="116"/>
      <c r="C1166" s="116"/>
      <c r="D1166" s="116"/>
      <c r="E1166" s="117"/>
      <c r="F1166" s="116"/>
      <c r="G1166" s="315"/>
      <c r="H1166" s="316"/>
      <c r="I1166" s="326"/>
    </row>
    <row r="1167" spans="1:9" ht="15" hidden="1">
      <c r="A1167" s="91"/>
      <c r="B1167" s="116"/>
      <c r="C1167" s="116"/>
      <c r="D1167" s="116"/>
      <c r="E1167" s="117"/>
      <c r="F1167" s="116"/>
      <c r="G1167" s="315"/>
      <c r="H1167" s="315"/>
      <c r="I1167" s="326"/>
    </row>
    <row r="1168" spans="1:9" ht="15" hidden="1">
      <c r="A1168" s="102"/>
      <c r="B1168" s="116"/>
      <c r="C1168" s="116"/>
      <c r="D1168" s="116"/>
      <c r="E1168" s="117"/>
      <c r="F1168" s="116"/>
      <c r="G1168" s="315"/>
      <c r="H1168" s="316"/>
      <c r="I1168" s="326"/>
    </row>
    <row r="1169" spans="1:9" s="38" customFormat="1" ht="38.25" customHeight="1" hidden="1">
      <c r="A1169" s="93"/>
      <c r="B1169" s="323"/>
      <c r="C1169" s="323"/>
      <c r="D1169" s="323"/>
      <c r="E1169" s="323"/>
      <c r="F1169" s="323"/>
      <c r="G1169" s="327"/>
      <c r="H1169" s="327"/>
      <c r="I1169" s="325"/>
    </row>
    <row r="1170" spans="1:9" ht="15" hidden="1">
      <c r="A1170" s="91"/>
      <c r="B1170" s="116"/>
      <c r="C1170" s="116"/>
      <c r="D1170" s="116"/>
      <c r="E1170" s="116"/>
      <c r="F1170" s="116"/>
      <c r="G1170" s="315"/>
      <c r="H1170" s="315"/>
      <c r="I1170" s="326"/>
    </row>
    <row r="1171" spans="1:9" ht="15" hidden="1">
      <c r="A1171" s="91"/>
      <c r="B1171" s="116"/>
      <c r="C1171" s="116"/>
      <c r="D1171" s="116"/>
      <c r="E1171" s="116"/>
      <c r="F1171" s="116"/>
      <c r="G1171" s="315"/>
      <c r="H1171" s="315"/>
      <c r="I1171" s="326"/>
    </row>
    <row r="1172" spans="1:9" ht="8.25" customHeight="1" hidden="1">
      <c r="A1172" s="91"/>
      <c r="B1172" s="116"/>
      <c r="C1172" s="116"/>
      <c r="D1172" s="116"/>
      <c r="E1172" s="116"/>
      <c r="F1172" s="116"/>
      <c r="G1172" s="318"/>
      <c r="H1172" s="318"/>
      <c r="I1172" s="326"/>
    </row>
    <row r="1173" spans="1:9" ht="15" hidden="1">
      <c r="A1173" s="147"/>
      <c r="B1173" s="114"/>
      <c r="C1173" s="114"/>
      <c r="D1173" s="114"/>
      <c r="E1173" s="114"/>
      <c r="F1173" s="114"/>
      <c r="G1173" s="329"/>
      <c r="H1173" s="329"/>
      <c r="I1173" s="329"/>
    </row>
    <row r="1174" spans="1:9" ht="15" customHeight="1">
      <c r="A1174" s="147" t="s">
        <v>576</v>
      </c>
      <c r="B1174" s="293" t="s">
        <v>479</v>
      </c>
      <c r="C1174" s="293" t="s">
        <v>233</v>
      </c>
      <c r="D1174" s="293" t="s">
        <v>229</v>
      </c>
      <c r="E1174" s="294"/>
      <c r="F1174" s="293"/>
      <c r="G1174" s="331">
        <f>G1175</f>
        <v>64.7</v>
      </c>
      <c r="H1174" s="331">
        <f>H1175</f>
        <v>11</v>
      </c>
      <c r="I1174" s="331">
        <v>13</v>
      </c>
    </row>
    <row r="1175" spans="1:10" ht="42.75">
      <c r="A1175" s="147" t="s">
        <v>577</v>
      </c>
      <c r="B1175" s="293" t="s">
        <v>479</v>
      </c>
      <c r="C1175" s="293" t="s">
        <v>233</v>
      </c>
      <c r="D1175" s="293" t="s">
        <v>229</v>
      </c>
      <c r="E1175" s="294" t="s">
        <v>581</v>
      </c>
      <c r="F1175" s="293"/>
      <c r="G1175" s="331">
        <f>G1176</f>
        <v>64.7</v>
      </c>
      <c r="H1175" s="331">
        <f>H1176</f>
        <v>11</v>
      </c>
      <c r="I1175" s="331">
        <v>13</v>
      </c>
      <c r="J1175" s="429"/>
    </row>
    <row r="1176" spans="1:9" ht="30">
      <c r="A1176" s="102" t="s">
        <v>275</v>
      </c>
      <c r="B1176" s="114" t="s">
        <v>479</v>
      </c>
      <c r="C1176" s="114" t="s">
        <v>233</v>
      </c>
      <c r="D1176" s="114" t="s">
        <v>229</v>
      </c>
      <c r="E1176" s="115" t="s">
        <v>581</v>
      </c>
      <c r="F1176" s="114" t="s">
        <v>561</v>
      </c>
      <c r="G1176" s="341">
        <v>64.7</v>
      </c>
      <c r="H1176" s="342">
        <v>11</v>
      </c>
      <c r="I1176" s="342">
        <v>13</v>
      </c>
    </row>
    <row r="1177" spans="1:9" ht="18.75">
      <c r="A1177" s="471" t="s">
        <v>650</v>
      </c>
      <c r="B1177" s="479"/>
      <c r="C1177" s="479"/>
      <c r="D1177" s="479"/>
      <c r="E1177" s="479"/>
      <c r="F1177" s="479"/>
      <c r="G1177" s="480">
        <v>0</v>
      </c>
      <c r="H1177" s="480">
        <f>H1178</f>
        <v>16911.79</v>
      </c>
      <c r="I1177" s="480">
        <f aca="true" t="shared" si="35" ref="H1177:I1179">I1178</f>
        <v>37044.96</v>
      </c>
    </row>
    <row r="1178" spans="1:9" ht="15">
      <c r="A1178" s="91" t="s">
        <v>650</v>
      </c>
      <c r="B1178" s="114" t="s">
        <v>479</v>
      </c>
      <c r="C1178" s="114" t="s">
        <v>651</v>
      </c>
      <c r="D1178" s="114"/>
      <c r="E1178" s="114"/>
      <c r="F1178" s="114"/>
      <c r="G1178" s="329">
        <v>0</v>
      </c>
      <c r="H1178" s="329">
        <f t="shared" si="35"/>
        <v>16911.79</v>
      </c>
      <c r="I1178" s="329">
        <f t="shared" si="35"/>
        <v>37044.96</v>
      </c>
    </row>
    <row r="1179" spans="1:9" ht="15">
      <c r="A1179" s="91" t="s">
        <v>650</v>
      </c>
      <c r="B1179" s="114" t="s">
        <v>479</v>
      </c>
      <c r="C1179" s="114" t="s">
        <v>651</v>
      </c>
      <c r="D1179" s="114" t="s">
        <v>651</v>
      </c>
      <c r="E1179" s="114" t="s">
        <v>652</v>
      </c>
      <c r="F1179" s="114"/>
      <c r="G1179" s="329">
        <v>0</v>
      </c>
      <c r="H1179" s="329">
        <f t="shared" si="35"/>
        <v>16911.79</v>
      </c>
      <c r="I1179" s="329">
        <f t="shared" si="35"/>
        <v>37044.96</v>
      </c>
    </row>
    <row r="1180" spans="1:9" ht="15">
      <c r="A1180" s="91" t="s">
        <v>650</v>
      </c>
      <c r="B1180" s="114" t="s">
        <v>479</v>
      </c>
      <c r="C1180" s="114" t="s">
        <v>651</v>
      </c>
      <c r="D1180" s="114" t="s">
        <v>651</v>
      </c>
      <c r="E1180" s="114" t="s">
        <v>652</v>
      </c>
      <c r="F1180" s="114" t="s">
        <v>653</v>
      </c>
      <c r="G1180" s="329">
        <v>0</v>
      </c>
      <c r="H1180" s="257">
        <f>17564.89-653.1</f>
        <v>16911.79</v>
      </c>
      <c r="I1180" s="242">
        <v>37044.96</v>
      </c>
    </row>
    <row r="1181" spans="1:9" ht="15" hidden="1">
      <c r="A1181" s="91"/>
      <c r="B1181" s="114"/>
      <c r="C1181" s="114"/>
      <c r="D1181" s="114"/>
      <c r="E1181" s="114"/>
      <c r="F1181" s="114"/>
      <c r="G1181" s="329"/>
      <c r="H1181" s="329"/>
      <c r="I1181" s="329"/>
    </row>
    <row r="1182" spans="1:9" ht="15">
      <c r="A1182" s="481" t="s">
        <v>20</v>
      </c>
      <c r="B1182" s="482"/>
      <c r="C1182" s="482"/>
      <c r="D1182" s="482"/>
      <c r="E1182" s="482"/>
      <c r="F1182" s="482"/>
      <c r="G1182" s="483">
        <f>G1173+G393+G1177+G1184</f>
        <v>692073.7010000001</v>
      </c>
      <c r="H1182" s="483">
        <f>H1173+H393+H1177+H1184</f>
        <v>674484.532</v>
      </c>
      <c r="I1182" s="483">
        <f>I1173+I393+I1177+I1184</f>
        <v>710589.7719999999</v>
      </c>
    </row>
    <row r="1184" spans="7:9" ht="15" hidden="1">
      <c r="G1184" s="106">
        <f>G827+G808+G779+G754+G731+G706+G677+G650+G627+G598+G573+G544+G519+G492+G471+G450+G423+G394</f>
        <v>109211.631</v>
      </c>
      <c r="H1184" s="106">
        <f>H827+H808+H779+H754+H731+H706+H677+H650+H627+H598+H573+H544+H519+H492+H471+H450+H423+H394</f>
        <v>111761.16200000003</v>
      </c>
      <c r="I1184" s="106">
        <f>I827+I808+I779+I754+I731+I706+I677+I650+I627+I598+I573+I544+I519+I492+I471+I450+I423+I394</f>
        <v>119670.102</v>
      </c>
    </row>
    <row r="1185" ht="15">
      <c r="G1185" s="106">
        <f>G1184+G11</f>
        <v>692073.7010000001</v>
      </c>
    </row>
    <row r="1186" ht="15">
      <c r="G1186" s="106">
        <f>G1184-прил_5!J18</f>
        <v>819.7229999999981</v>
      </c>
    </row>
    <row r="1637" ht="6" customHeight="1"/>
    <row r="1658" ht="9.75" customHeight="1"/>
  </sheetData>
  <sheetProtection/>
  <mergeCells count="5">
    <mergeCell ref="I8:I9"/>
    <mergeCell ref="B8:F8"/>
    <mergeCell ref="G8:G9"/>
    <mergeCell ref="A8:A9"/>
    <mergeCell ref="H8:H9"/>
  </mergeCells>
  <printOptions/>
  <pageMargins left="0.1968503937007874" right="0.1968503937007874" top="0.3937007874015748" bottom="0.31496062992125984" header="0.31496062992125984" footer="0.35433070866141736"/>
  <pageSetup fitToHeight="19" fitToWidth="1" horizontalDpi="600" verticalDpi="600" orientation="portrait" paperSize="9" scale="58" r:id="rId1"/>
  <rowBreaks count="7" manualBreakCount="7">
    <brk id="69" max="8" man="1"/>
    <brk id="117" max="8" man="1"/>
    <brk id="119" max="255" man="1"/>
    <brk id="214" max="8" man="1"/>
    <brk id="274" max="255" man="1"/>
    <brk id="737" max="8" man="1"/>
    <brk id="1580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AE36"/>
  <sheetViews>
    <sheetView view="pageBreakPreview" zoomScaleSheetLayoutView="100" zoomScalePageLayoutView="0" workbookViewId="0" topLeftCell="A1">
      <selection activeCell="D5" sqref="D5"/>
    </sheetView>
  </sheetViews>
  <sheetFormatPr defaultColWidth="9.140625" defaultRowHeight="12.75"/>
  <cols>
    <col min="1" max="1" width="4.57421875" style="10" customWidth="1"/>
    <col min="2" max="2" width="28.28125" style="10" customWidth="1"/>
    <col min="3" max="3" width="13.140625" style="303" hidden="1" customWidth="1"/>
    <col min="4" max="4" width="11.421875" style="303" customWidth="1"/>
    <col min="5" max="5" width="10.57421875" style="303" customWidth="1"/>
    <col min="6" max="6" width="11.140625" style="303" customWidth="1"/>
    <col min="7" max="16384" width="9.140625" style="10" customWidth="1"/>
  </cols>
  <sheetData>
    <row r="1" spans="3:6" s="7" customFormat="1" ht="12.75">
      <c r="C1" s="302"/>
      <c r="D1" s="524" t="s">
        <v>1174</v>
      </c>
      <c r="E1" s="302"/>
      <c r="F1" s="302"/>
    </row>
    <row r="2" spans="3:6" s="7" customFormat="1" ht="12.75">
      <c r="C2" s="302"/>
      <c r="D2" s="524" t="s">
        <v>142</v>
      </c>
      <c r="E2" s="302"/>
      <c r="F2" s="302"/>
    </row>
    <row r="3" spans="3:6" s="7" customFormat="1" ht="12.75">
      <c r="C3" s="302"/>
      <c r="D3" s="524" t="s">
        <v>466</v>
      </c>
      <c r="E3" s="302"/>
      <c r="F3" s="302"/>
    </row>
    <row r="4" spans="3:6" s="7" customFormat="1" ht="12.75">
      <c r="C4" s="302"/>
      <c r="D4" s="524" t="s">
        <v>467</v>
      </c>
      <c r="E4" s="302"/>
      <c r="F4" s="302"/>
    </row>
    <row r="5" spans="3:6" s="7" customFormat="1" ht="12.75">
      <c r="C5" s="302"/>
      <c r="D5" s="524" t="s">
        <v>1168</v>
      </c>
      <c r="E5" s="302"/>
      <c r="F5" s="302"/>
    </row>
    <row r="7" ht="12.75">
      <c r="B7" s="2" t="s">
        <v>76</v>
      </c>
    </row>
    <row r="8" spans="2:6" s="2" customFormat="1" ht="12.75">
      <c r="B8" s="2" t="s">
        <v>878</v>
      </c>
      <c r="C8" s="304"/>
      <c r="D8" s="304"/>
      <c r="E8" s="304"/>
      <c r="F8" s="304"/>
    </row>
    <row r="9" ht="12.75">
      <c r="C9" s="309"/>
    </row>
    <row r="10" spans="1:31" s="16" customFormat="1" ht="30" customHeight="1">
      <c r="A10" s="28" t="s">
        <v>468</v>
      </c>
      <c r="B10" s="28" t="s">
        <v>691</v>
      </c>
      <c r="C10" s="305" t="s">
        <v>600</v>
      </c>
      <c r="D10" s="305" t="s">
        <v>600</v>
      </c>
      <c r="E10" s="305" t="s">
        <v>600</v>
      </c>
      <c r="F10" s="305" t="s">
        <v>600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5"/>
      <c r="Y10" s="15"/>
      <c r="Z10" s="15"/>
      <c r="AA10" s="15"/>
      <c r="AB10" s="15"/>
      <c r="AC10" s="15"/>
      <c r="AD10" s="15"/>
      <c r="AE10" s="15"/>
    </row>
    <row r="11" spans="1:31" s="6" customFormat="1" ht="12.75">
      <c r="A11" s="30"/>
      <c r="B11" s="30"/>
      <c r="C11" s="313">
        <v>2012</v>
      </c>
      <c r="D11" s="313">
        <v>2013</v>
      </c>
      <c r="E11" s="313">
        <v>2014</v>
      </c>
      <c r="F11" s="313">
        <v>2015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9"/>
      <c r="Y11" s="19"/>
      <c r="Z11" s="19"/>
      <c r="AA11" s="19"/>
      <c r="AB11" s="19"/>
      <c r="AC11" s="19"/>
      <c r="AD11" s="19"/>
      <c r="AE11" s="19"/>
    </row>
    <row r="12" spans="1:31" ht="24.75" customHeight="1">
      <c r="A12" s="20">
        <v>1</v>
      </c>
      <c r="B12" s="9" t="s">
        <v>692</v>
      </c>
      <c r="C12" s="215">
        <v>1101.39</v>
      </c>
      <c r="D12" s="489">
        <v>1171.03</v>
      </c>
      <c r="E12" s="489">
        <v>1228.41</v>
      </c>
      <c r="F12" s="489">
        <v>1283.69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2"/>
      <c r="Y12" s="22"/>
      <c r="Z12" s="22"/>
      <c r="AA12" s="22"/>
      <c r="AB12" s="22"/>
      <c r="AC12" s="22"/>
      <c r="AD12" s="22"/>
      <c r="AE12" s="22"/>
    </row>
    <row r="13" spans="1:31" ht="24.75" customHeight="1">
      <c r="A13" s="20">
        <v>2</v>
      </c>
      <c r="B13" s="9" t="s">
        <v>693</v>
      </c>
      <c r="C13" s="215">
        <v>1544.58</v>
      </c>
      <c r="D13" s="489">
        <v>1629.32</v>
      </c>
      <c r="E13" s="489">
        <v>1709.15</v>
      </c>
      <c r="F13" s="489">
        <v>1786.06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2"/>
      <c r="Y13" s="22"/>
      <c r="Z13" s="22"/>
      <c r="AA13" s="22"/>
      <c r="AB13" s="22"/>
      <c r="AC13" s="22"/>
      <c r="AD13" s="22"/>
      <c r="AE13" s="22"/>
    </row>
    <row r="14" spans="1:31" ht="24.75" customHeight="1">
      <c r="A14" s="20">
        <v>3</v>
      </c>
      <c r="B14" s="9" t="s">
        <v>694</v>
      </c>
      <c r="C14" s="310">
        <v>1231.41</v>
      </c>
      <c r="D14" s="490">
        <v>1282.81</v>
      </c>
      <c r="E14" s="490">
        <v>1345.66</v>
      </c>
      <c r="F14" s="490">
        <v>1406.22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6" ht="24.75" customHeight="1">
      <c r="A15" s="20">
        <v>4</v>
      </c>
      <c r="B15" s="9" t="s">
        <v>695</v>
      </c>
      <c r="C15" s="310">
        <v>470.69</v>
      </c>
      <c r="D15" s="491">
        <v>491.82</v>
      </c>
      <c r="E15" s="491">
        <v>515.92</v>
      </c>
      <c r="F15" s="491">
        <v>539.13</v>
      </c>
    </row>
    <row r="16" spans="1:6" ht="24.75" customHeight="1">
      <c r="A16" s="20">
        <v>5</v>
      </c>
      <c r="B16" s="9" t="s">
        <v>696</v>
      </c>
      <c r="C16" s="310">
        <v>1771.48</v>
      </c>
      <c r="D16" s="491">
        <v>1856.81</v>
      </c>
      <c r="E16" s="491">
        <v>1947.8</v>
      </c>
      <c r="F16" s="491">
        <v>2035.45</v>
      </c>
    </row>
    <row r="17" spans="1:6" ht="24.75" customHeight="1">
      <c r="A17" s="20">
        <v>6</v>
      </c>
      <c r="B17" s="9" t="s">
        <v>697</v>
      </c>
      <c r="C17" s="310">
        <v>960.12</v>
      </c>
      <c r="D17" s="491">
        <v>1004.68</v>
      </c>
      <c r="E17" s="491">
        <v>1053.91</v>
      </c>
      <c r="F17" s="491">
        <v>1101.33</v>
      </c>
    </row>
    <row r="18" spans="1:6" ht="24.75" customHeight="1">
      <c r="A18" s="20">
        <v>7</v>
      </c>
      <c r="B18" s="9" t="s">
        <v>698</v>
      </c>
      <c r="C18" s="310">
        <v>2875.37</v>
      </c>
      <c r="D18" s="491">
        <v>3055.46</v>
      </c>
      <c r="E18" s="491">
        <v>3205.18</v>
      </c>
      <c r="F18" s="491">
        <v>3349.41</v>
      </c>
    </row>
    <row r="19" spans="1:6" ht="24.75" customHeight="1">
      <c r="A19" s="20">
        <v>8</v>
      </c>
      <c r="B19" s="9" t="s">
        <v>699</v>
      </c>
      <c r="C19" s="310">
        <v>471.31</v>
      </c>
      <c r="D19" s="491">
        <v>500.38</v>
      </c>
      <c r="E19" s="491">
        <v>524.89</v>
      </c>
      <c r="F19" s="491">
        <v>548.5</v>
      </c>
    </row>
    <row r="20" spans="1:6" ht="24.75" customHeight="1">
      <c r="A20" s="20">
        <v>9</v>
      </c>
      <c r="B20" s="9" t="s">
        <v>700</v>
      </c>
      <c r="C20" s="310">
        <v>685.09</v>
      </c>
      <c r="D20" s="491">
        <v>725.24</v>
      </c>
      <c r="E20" s="491">
        <v>760.77</v>
      </c>
      <c r="F20" s="491">
        <v>795.01</v>
      </c>
    </row>
    <row r="21" spans="1:6" ht="24.75" customHeight="1">
      <c r="A21" s="20">
        <v>10</v>
      </c>
      <c r="B21" s="9" t="s">
        <v>701</v>
      </c>
      <c r="C21" s="310">
        <v>2241.54</v>
      </c>
      <c r="D21" s="491">
        <v>2334.83</v>
      </c>
      <c r="E21" s="491">
        <v>2449.23</v>
      </c>
      <c r="F21" s="491">
        <v>2559.45</v>
      </c>
    </row>
    <row r="22" spans="1:6" ht="24.75" customHeight="1">
      <c r="A22" s="20">
        <v>11</v>
      </c>
      <c r="B22" s="9" t="s">
        <v>702</v>
      </c>
      <c r="C22" s="310">
        <v>1258.91</v>
      </c>
      <c r="D22" s="491">
        <v>1345.93</v>
      </c>
      <c r="E22" s="491">
        <v>1411.88</v>
      </c>
      <c r="F22" s="491">
        <v>1475.41</v>
      </c>
    </row>
    <row r="23" spans="1:6" ht="24.75" customHeight="1">
      <c r="A23" s="20">
        <v>12</v>
      </c>
      <c r="B23" s="9" t="s">
        <v>703</v>
      </c>
      <c r="C23" s="310">
        <v>720.72</v>
      </c>
      <c r="D23" s="491">
        <v>764.03</v>
      </c>
      <c r="E23" s="491">
        <v>801.47</v>
      </c>
      <c r="F23" s="491">
        <v>837.53</v>
      </c>
    </row>
    <row r="24" spans="1:6" ht="24.75" customHeight="1">
      <c r="A24" s="20">
        <v>13</v>
      </c>
      <c r="B24" s="9" t="s">
        <v>704</v>
      </c>
      <c r="C24" s="310">
        <v>360.67</v>
      </c>
      <c r="D24" s="491">
        <v>378.08</v>
      </c>
      <c r="E24" s="491">
        <v>396.6</v>
      </c>
      <c r="F24" s="491">
        <v>414.44</v>
      </c>
    </row>
    <row r="25" spans="1:6" ht="24.75" customHeight="1">
      <c r="A25" s="20">
        <v>14</v>
      </c>
      <c r="B25" s="9" t="s">
        <v>705</v>
      </c>
      <c r="C25" s="310">
        <v>1773.35</v>
      </c>
      <c r="D25" s="491">
        <v>1900.21</v>
      </c>
      <c r="E25" s="491">
        <v>1993.32</v>
      </c>
      <c r="F25" s="491">
        <v>2083.02</v>
      </c>
    </row>
    <row r="26" spans="1:6" ht="24.75" customHeight="1">
      <c r="A26" s="20">
        <v>15</v>
      </c>
      <c r="B26" s="9" t="s">
        <v>706</v>
      </c>
      <c r="C26" s="310">
        <v>444.43</v>
      </c>
      <c r="D26" s="491">
        <v>466.19</v>
      </c>
      <c r="E26" s="491">
        <v>489.02</v>
      </c>
      <c r="F26" s="491">
        <v>511.02</v>
      </c>
    </row>
    <row r="27" spans="1:6" ht="24.75" customHeight="1">
      <c r="A27" s="20">
        <v>16</v>
      </c>
      <c r="B27" s="9" t="s">
        <v>707</v>
      </c>
      <c r="C27" s="310">
        <v>1307.67</v>
      </c>
      <c r="D27" s="491">
        <v>1359.74</v>
      </c>
      <c r="E27" s="491">
        <v>1426.36</v>
      </c>
      <c r="F27" s="491">
        <v>1490.55</v>
      </c>
    </row>
    <row r="28" spans="1:6" ht="24.75" customHeight="1">
      <c r="A28" s="20">
        <v>17</v>
      </c>
      <c r="B28" s="9" t="s">
        <v>708</v>
      </c>
      <c r="C28" s="310">
        <v>528.82</v>
      </c>
      <c r="D28" s="491">
        <v>561.52</v>
      </c>
      <c r="E28" s="491">
        <v>589.03</v>
      </c>
      <c r="F28" s="491">
        <v>615.54</v>
      </c>
    </row>
    <row r="29" spans="1:6" ht="24.75" customHeight="1">
      <c r="A29" s="20">
        <v>18</v>
      </c>
      <c r="B29" s="9" t="s">
        <v>307</v>
      </c>
      <c r="C29" s="310">
        <v>1587.08</v>
      </c>
      <c r="D29" s="491">
        <v>1664.16</v>
      </c>
      <c r="E29" s="491">
        <v>1745.71</v>
      </c>
      <c r="F29" s="491">
        <v>1824.26</v>
      </c>
    </row>
    <row r="30" spans="1:6" ht="24.75" customHeight="1">
      <c r="A30" s="20">
        <v>19</v>
      </c>
      <c r="B30" s="9" t="s">
        <v>308</v>
      </c>
      <c r="C30" s="310">
        <v>747.6</v>
      </c>
      <c r="D30" s="491">
        <v>787.04</v>
      </c>
      <c r="E30" s="491">
        <v>825.61</v>
      </c>
      <c r="F30" s="491">
        <v>862.76</v>
      </c>
    </row>
    <row r="31" spans="1:6" ht="24.75" customHeight="1">
      <c r="A31" s="20">
        <v>20</v>
      </c>
      <c r="B31" s="9" t="s">
        <v>309</v>
      </c>
      <c r="C31" s="310">
        <v>1558.33</v>
      </c>
      <c r="D31" s="491">
        <v>1648.38</v>
      </c>
      <c r="E31" s="491">
        <v>1729.15</v>
      </c>
      <c r="F31" s="491">
        <v>1806.97</v>
      </c>
    </row>
    <row r="32" spans="1:6" ht="24.75" customHeight="1">
      <c r="A32" s="20">
        <v>21</v>
      </c>
      <c r="B32" s="9" t="s">
        <v>310</v>
      </c>
      <c r="C32" s="310">
        <v>6265.19</v>
      </c>
      <c r="D32" s="491">
        <v>6611.94</v>
      </c>
      <c r="E32" s="491">
        <v>6935.93</v>
      </c>
      <c r="F32" s="491">
        <v>7248.05</v>
      </c>
    </row>
    <row r="33" spans="1:6" s="23" customFormat="1" ht="24.75" customHeight="1">
      <c r="A33" s="27" t="s">
        <v>311</v>
      </c>
      <c r="B33" s="27"/>
      <c r="C33" s="230">
        <f>SUM(C12:C32)</f>
        <v>29905.749999999996</v>
      </c>
      <c r="D33" s="230">
        <f>SUM(D12:D32)</f>
        <v>31539.600000000002</v>
      </c>
      <c r="E33" s="230">
        <f>SUM(E12:E32)</f>
        <v>33085</v>
      </c>
      <c r="F33" s="230">
        <f>SUM(F12:F32)</f>
        <v>34573.799999999996</v>
      </c>
    </row>
    <row r="34" spans="1:3" ht="12.75" customHeight="1" hidden="1">
      <c r="A34" s="24"/>
      <c r="B34" s="24"/>
      <c r="C34" s="311"/>
    </row>
    <row r="35" ht="12.75" customHeight="1" hidden="1">
      <c r="C35" s="311"/>
    </row>
    <row r="36" ht="12.75" hidden="1">
      <c r="C36" s="312"/>
    </row>
  </sheetData>
  <sheetProtection/>
  <printOptions/>
  <pageMargins left="0.42" right="0.5905511811023623" top="0.5" bottom="0.98425196850393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5"/>
  </sheetPr>
  <dimension ref="A1:AH37"/>
  <sheetViews>
    <sheetView view="pageBreakPreview" zoomScale="60" zoomScalePageLayoutView="0" workbookViewId="0" topLeftCell="A1">
      <selection activeCell="D1" sqref="D1:D5"/>
    </sheetView>
  </sheetViews>
  <sheetFormatPr defaultColWidth="9.140625" defaultRowHeight="12.75"/>
  <cols>
    <col min="1" max="1" width="9.57421875" style="4" customWidth="1"/>
    <col min="2" max="2" width="31.140625" style="4" customWidth="1"/>
    <col min="3" max="3" width="15.00390625" style="4" hidden="1" customWidth="1"/>
    <col min="4" max="4" width="11.7109375" style="4" customWidth="1"/>
    <col min="5" max="6" width="13.57421875" style="4" customWidth="1"/>
    <col min="7" max="9" width="0" style="4" hidden="1" customWidth="1"/>
    <col min="10" max="16384" width="9.140625" style="4" customWidth="1"/>
  </cols>
  <sheetData>
    <row r="1" s="7" customFormat="1" ht="12.75">
      <c r="D1" s="25" t="s">
        <v>1175</v>
      </c>
    </row>
    <row r="2" s="7" customFormat="1" ht="12.75">
      <c r="D2" s="25" t="s">
        <v>142</v>
      </c>
    </row>
    <row r="3" s="7" customFormat="1" ht="12.75">
      <c r="D3" s="25" t="s">
        <v>466</v>
      </c>
    </row>
    <row r="4" s="7" customFormat="1" ht="12.75">
      <c r="D4" s="25" t="s">
        <v>467</v>
      </c>
    </row>
    <row r="5" s="7" customFormat="1" ht="12.75">
      <c r="D5" s="25" t="s">
        <v>1168</v>
      </c>
    </row>
    <row r="7" spans="2:6" ht="12.75">
      <c r="B7" s="2" t="s">
        <v>601</v>
      </c>
      <c r="C7" s="13"/>
      <c r="D7" s="13"/>
      <c r="E7" s="13"/>
      <c r="F7" s="13"/>
    </row>
    <row r="8" spans="2:6" s="2" customFormat="1" ht="12.75">
      <c r="B8" s="2" t="s">
        <v>879</v>
      </c>
      <c r="C8" s="13"/>
      <c r="D8" s="13"/>
      <c r="E8" s="13"/>
      <c r="F8" s="13"/>
    </row>
    <row r="10" spans="1:34" s="46" customFormat="1" ht="42" customHeight="1">
      <c r="A10" s="28" t="s">
        <v>468</v>
      </c>
      <c r="B10" s="28" t="s">
        <v>691</v>
      </c>
      <c r="C10" s="232" t="s">
        <v>600</v>
      </c>
      <c r="D10" s="305" t="s">
        <v>600</v>
      </c>
      <c r="E10" s="305" t="s">
        <v>600</v>
      </c>
      <c r="F10" s="305" t="s">
        <v>600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233"/>
      <c r="AB10" s="233"/>
      <c r="AC10" s="233"/>
      <c r="AD10" s="233"/>
      <c r="AE10" s="233"/>
      <c r="AF10" s="233"/>
      <c r="AG10" s="233"/>
      <c r="AH10" s="233"/>
    </row>
    <row r="11" spans="1:34" s="2" customFormat="1" ht="12.75">
      <c r="A11" s="30"/>
      <c r="B11" s="30"/>
      <c r="C11" s="1">
        <v>2012</v>
      </c>
      <c r="D11" s="1">
        <v>2013</v>
      </c>
      <c r="E11" s="1">
        <v>2014</v>
      </c>
      <c r="F11" s="1">
        <v>2015</v>
      </c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8"/>
      <c r="AB11" s="278"/>
      <c r="AC11" s="278"/>
      <c r="AD11" s="278"/>
      <c r="AE11" s="278"/>
      <c r="AF11" s="278"/>
      <c r="AG11" s="278"/>
      <c r="AH11" s="278"/>
    </row>
    <row r="12" spans="1:34" ht="12.75">
      <c r="A12" s="231">
        <v>1</v>
      </c>
      <c r="B12" s="9" t="s">
        <v>692</v>
      </c>
      <c r="C12" s="200">
        <f>G12+H12</f>
        <v>222</v>
      </c>
      <c r="D12" s="200">
        <f>G12+H12</f>
        <v>222</v>
      </c>
      <c r="E12" s="200">
        <f>H12+I12+G12</f>
        <v>222</v>
      </c>
      <c r="F12" s="200">
        <f>G12+H12</f>
        <v>222</v>
      </c>
      <c r="G12" s="234">
        <v>50</v>
      </c>
      <c r="H12" s="200">
        <v>172</v>
      </c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5"/>
      <c r="AB12" s="235"/>
      <c r="AC12" s="235"/>
      <c r="AD12" s="235"/>
      <c r="AE12" s="235"/>
      <c r="AF12" s="235"/>
      <c r="AG12" s="235"/>
      <c r="AH12" s="235"/>
    </row>
    <row r="13" spans="1:34" ht="12.75">
      <c r="A13" s="231">
        <v>2</v>
      </c>
      <c r="B13" s="9" t="s">
        <v>693</v>
      </c>
      <c r="C13" s="200">
        <f aca="true" t="shared" si="0" ref="C13:C31">G13+H13</f>
        <v>114</v>
      </c>
      <c r="D13" s="200">
        <f aca="true" t="shared" si="1" ref="D13:D30">G13+H13</f>
        <v>114</v>
      </c>
      <c r="E13" s="200">
        <f aca="true" t="shared" si="2" ref="E13:E30">H13+I13+G13</f>
        <v>114</v>
      </c>
      <c r="F13" s="200">
        <f aca="true" t="shared" si="3" ref="F13:F31">G13+H13</f>
        <v>114</v>
      </c>
      <c r="G13" s="234">
        <v>50</v>
      </c>
      <c r="H13" s="200">
        <v>64</v>
      </c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5"/>
      <c r="AB13" s="235"/>
      <c r="AC13" s="235"/>
      <c r="AD13" s="235"/>
      <c r="AE13" s="235"/>
      <c r="AF13" s="235"/>
      <c r="AG13" s="235"/>
      <c r="AH13" s="235"/>
    </row>
    <row r="14" spans="1:34" ht="12.75">
      <c r="A14" s="231">
        <v>3</v>
      </c>
      <c r="B14" s="9" t="s">
        <v>694</v>
      </c>
      <c r="C14" s="200">
        <f t="shared" si="0"/>
        <v>234</v>
      </c>
      <c r="D14" s="200">
        <f t="shared" si="1"/>
        <v>234</v>
      </c>
      <c r="E14" s="200">
        <f t="shared" si="2"/>
        <v>234</v>
      </c>
      <c r="F14" s="200">
        <f t="shared" si="3"/>
        <v>234</v>
      </c>
      <c r="G14" s="234">
        <v>50</v>
      </c>
      <c r="H14" s="200">
        <v>184</v>
      </c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</row>
    <row r="15" spans="1:8" ht="12.75">
      <c r="A15" s="231">
        <v>4</v>
      </c>
      <c r="B15" s="9" t="s">
        <v>695</v>
      </c>
      <c r="C15" s="200">
        <f t="shared" si="0"/>
        <v>319</v>
      </c>
      <c r="D15" s="200">
        <f t="shared" si="1"/>
        <v>319</v>
      </c>
      <c r="E15" s="200">
        <f t="shared" si="2"/>
        <v>319</v>
      </c>
      <c r="F15" s="200">
        <f t="shared" si="3"/>
        <v>319</v>
      </c>
      <c r="G15" s="234">
        <v>50</v>
      </c>
      <c r="H15" s="201">
        <v>269</v>
      </c>
    </row>
    <row r="16" spans="1:8" ht="12.75">
      <c r="A16" s="231">
        <v>5</v>
      </c>
      <c r="B16" s="9" t="s">
        <v>696</v>
      </c>
      <c r="C16" s="200">
        <f t="shared" si="0"/>
        <v>91</v>
      </c>
      <c r="D16" s="200">
        <f t="shared" si="1"/>
        <v>91</v>
      </c>
      <c r="E16" s="200">
        <f t="shared" si="2"/>
        <v>91</v>
      </c>
      <c r="F16" s="200">
        <f t="shared" si="3"/>
        <v>91</v>
      </c>
      <c r="G16" s="234">
        <v>50</v>
      </c>
      <c r="H16" s="200">
        <v>41</v>
      </c>
    </row>
    <row r="17" spans="1:8" ht="12.75">
      <c r="A17" s="231">
        <v>6</v>
      </c>
      <c r="B17" s="9" t="s">
        <v>697</v>
      </c>
      <c r="C17" s="200">
        <f t="shared" si="0"/>
        <v>194</v>
      </c>
      <c r="D17" s="200">
        <f t="shared" si="1"/>
        <v>194</v>
      </c>
      <c r="E17" s="200">
        <f t="shared" si="2"/>
        <v>194</v>
      </c>
      <c r="F17" s="200">
        <f t="shared" si="3"/>
        <v>194</v>
      </c>
      <c r="G17" s="234">
        <v>50</v>
      </c>
      <c r="H17" s="200">
        <v>144</v>
      </c>
    </row>
    <row r="18" spans="1:8" ht="12.75">
      <c r="A18" s="231">
        <v>7</v>
      </c>
      <c r="B18" s="9" t="s">
        <v>698</v>
      </c>
      <c r="C18" s="200">
        <f t="shared" si="0"/>
        <v>116</v>
      </c>
      <c r="D18" s="200">
        <f t="shared" si="1"/>
        <v>116</v>
      </c>
      <c r="E18" s="200">
        <f t="shared" si="2"/>
        <v>116</v>
      </c>
      <c r="F18" s="200">
        <f t="shared" si="3"/>
        <v>116</v>
      </c>
      <c r="G18" s="234">
        <v>50</v>
      </c>
      <c r="H18" s="200">
        <v>66</v>
      </c>
    </row>
    <row r="19" spans="1:8" ht="12.75">
      <c r="A19" s="231">
        <v>8</v>
      </c>
      <c r="B19" s="9" t="s">
        <v>699</v>
      </c>
      <c r="C19" s="200">
        <f t="shared" si="0"/>
        <v>319</v>
      </c>
      <c r="D19" s="200">
        <f t="shared" si="1"/>
        <v>319</v>
      </c>
      <c r="E19" s="200">
        <f t="shared" si="2"/>
        <v>319</v>
      </c>
      <c r="F19" s="200">
        <f t="shared" si="3"/>
        <v>319</v>
      </c>
      <c r="G19" s="234">
        <v>50</v>
      </c>
      <c r="H19" s="201">
        <v>269</v>
      </c>
    </row>
    <row r="20" spans="1:8" ht="12.75">
      <c r="A20" s="231">
        <v>9</v>
      </c>
      <c r="B20" s="9" t="s">
        <v>700</v>
      </c>
      <c r="C20" s="200">
        <f t="shared" si="0"/>
        <v>273</v>
      </c>
      <c r="D20" s="200">
        <f t="shared" si="1"/>
        <v>273</v>
      </c>
      <c r="E20" s="200">
        <f t="shared" si="2"/>
        <v>273</v>
      </c>
      <c r="F20" s="200">
        <f t="shared" si="3"/>
        <v>273</v>
      </c>
      <c r="G20" s="234">
        <v>50</v>
      </c>
      <c r="H20" s="201">
        <v>223</v>
      </c>
    </row>
    <row r="21" spans="1:8" ht="12.75">
      <c r="A21" s="231">
        <v>10</v>
      </c>
      <c r="B21" s="9" t="s">
        <v>701</v>
      </c>
      <c r="C21" s="200">
        <f t="shared" si="0"/>
        <v>102</v>
      </c>
      <c r="D21" s="200">
        <f t="shared" si="1"/>
        <v>102</v>
      </c>
      <c r="E21" s="200">
        <f t="shared" si="2"/>
        <v>102</v>
      </c>
      <c r="F21" s="200">
        <f t="shared" si="3"/>
        <v>102</v>
      </c>
      <c r="G21" s="234">
        <v>50</v>
      </c>
      <c r="H21" s="200">
        <v>52</v>
      </c>
    </row>
    <row r="22" spans="1:8" ht="12.75">
      <c r="A22" s="231">
        <v>11</v>
      </c>
      <c r="B22" s="9" t="s">
        <v>702</v>
      </c>
      <c r="C22" s="200">
        <f t="shared" si="0"/>
        <v>102</v>
      </c>
      <c r="D22" s="200">
        <f t="shared" si="1"/>
        <v>102</v>
      </c>
      <c r="E22" s="200">
        <f t="shared" si="2"/>
        <v>102</v>
      </c>
      <c r="F22" s="200">
        <f t="shared" si="3"/>
        <v>102</v>
      </c>
      <c r="G22" s="234">
        <v>50</v>
      </c>
      <c r="H22" s="200">
        <v>52</v>
      </c>
    </row>
    <row r="23" spans="1:8" ht="12.75">
      <c r="A23" s="231">
        <v>12</v>
      </c>
      <c r="B23" s="9" t="s">
        <v>703</v>
      </c>
      <c r="C23" s="200">
        <f t="shared" si="0"/>
        <v>284</v>
      </c>
      <c r="D23" s="200">
        <f t="shared" si="1"/>
        <v>284</v>
      </c>
      <c r="E23" s="200">
        <f t="shared" si="2"/>
        <v>284</v>
      </c>
      <c r="F23" s="200">
        <f t="shared" si="3"/>
        <v>284</v>
      </c>
      <c r="G23" s="234">
        <v>50</v>
      </c>
      <c r="H23" s="200">
        <v>234</v>
      </c>
    </row>
    <row r="24" spans="1:8" ht="12.75">
      <c r="A24" s="231">
        <v>13</v>
      </c>
      <c r="B24" s="9" t="s">
        <v>704</v>
      </c>
      <c r="C24" s="200">
        <f t="shared" si="0"/>
        <v>256</v>
      </c>
      <c r="D24" s="200">
        <f t="shared" si="1"/>
        <v>256</v>
      </c>
      <c r="E24" s="200">
        <f t="shared" si="2"/>
        <v>256</v>
      </c>
      <c r="F24" s="200">
        <f t="shared" si="3"/>
        <v>256</v>
      </c>
      <c r="G24" s="234">
        <v>50</v>
      </c>
      <c r="H24" s="200">
        <v>206</v>
      </c>
    </row>
    <row r="25" spans="1:8" ht="12.75">
      <c r="A25" s="231">
        <v>14</v>
      </c>
      <c r="B25" s="9" t="s">
        <v>705</v>
      </c>
      <c r="C25" s="200">
        <f t="shared" si="0"/>
        <v>91</v>
      </c>
      <c r="D25" s="200">
        <f t="shared" si="1"/>
        <v>91</v>
      </c>
      <c r="E25" s="200">
        <f t="shared" si="2"/>
        <v>91</v>
      </c>
      <c r="F25" s="200">
        <f t="shared" si="3"/>
        <v>91</v>
      </c>
      <c r="G25" s="234">
        <v>50</v>
      </c>
      <c r="H25" s="200">
        <v>41</v>
      </c>
    </row>
    <row r="26" spans="1:8" ht="12.75">
      <c r="A26" s="231">
        <v>15</v>
      </c>
      <c r="B26" s="9" t="s">
        <v>706</v>
      </c>
      <c r="C26" s="200">
        <f t="shared" si="0"/>
        <v>304</v>
      </c>
      <c r="D26" s="200">
        <f t="shared" si="1"/>
        <v>304</v>
      </c>
      <c r="E26" s="200">
        <f t="shared" si="2"/>
        <v>304</v>
      </c>
      <c r="F26" s="200">
        <f t="shared" si="3"/>
        <v>304</v>
      </c>
      <c r="G26" s="234">
        <v>50</v>
      </c>
      <c r="H26" s="200">
        <v>254</v>
      </c>
    </row>
    <row r="27" spans="1:8" ht="12.75">
      <c r="A27" s="231">
        <v>16</v>
      </c>
      <c r="B27" s="9" t="s">
        <v>707</v>
      </c>
      <c r="C27" s="200">
        <f t="shared" si="0"/>
        <v>104</v>
      </c>
      <c r="D27" s="200">
        <f t="shared" si="1"/>
        <v>104</v>
      </c>
      <c r="E27" s="200">
        <f t="shared" si="2"/>
        <v>104</v>
      </c>
      <c r="F27" s="200">
        <f t="shared" si="3"/>
        <v>104</v>
      </c>
      <c r="G27" s="234">
        <v>50</v>
      </c>
      <c r="H27" s="200">
        <v>54</v>
      </c>
    </row>
    <row r="28" spans="1:8" ht="12.75">
      <c r="A28" s="231">
        <v>17</v>
      </c>
      <c r="B28" s="9" t="s">
        <v>708</v>
      </c>
      <c r="C28" s="200">
        <f t="shared" si="0"/>
        <v>352</v>
      </c>
      <c r="D28" s="200">
        <f t="shared" si="1"/>
        <v>352</v>
      </c>
      <c r="E28" s="200">
        <f t="shared" si="2"/>
        <v>352</v>
      </c>
      <c r="F28" s="200">
        <f t="shared" si="3"/>
        <v>352</v>
      </c>
      <c r="G28" s="234">
        <v>50</v>
      </c>
      <c r="H28" s="200">
        <v>302</v>
      </c>
    </row>
    <row r="29" spans="1:8" ht="12.75">
      <c r="A29" s="231">
        <v>18</v>
      </c>
      <c r="B29" s="9" t="s">
        <v>307</v>
      </c>
      <c r="C29" s="200">
        <f t="shared" si="0"/>
        <v>116</v>
      </c>
      <c r="D29" s="200">
        <f t="shared" si="1"/>
        <v>116</v>
      </c>
      <c r="E29" s="200">
        <f t="shared" si="2"/>
        <v>116</v>
      </c>
      <c r="F29" s="200">
        <f t="shared" si="3"/>
        <v>116</v>
      </c>
      <c r="G29" s="234">
        <v>50</v>
      </c>
      <c r="H29" s="200">
        <v>66</v>
      </c>
    </row>
    <row r="30" spans="1:8" ht="12.75">
      <c r="A30" s="231">
        <v>19</v>
      </c>
      <c r="B30" s="9" t="s">
        <v>308</v>
      </c>
      <c r="C30" s="200">
        <f t="shared" si="0"/>
        <v>293</v>
      </c>
      <c r="D30" s="200">
        <f t="shared" si="1"/>
        <v>293</v>
      </c>
      <c r="E30" s="200">
        <f t="shared" si="2"/>
        <v>293</v>
      </c>
      <c r="F30" s="200">
        <f t="shared" si="3"/>
        <v>293</v>
      </c>
      <c r="G30" s="234">
        <v>50</v>
      </c>
      <c r="H30" s="200">
        <v>243</v>
      </c>
    </row>
    <row r="31" spans="1:8" ht="12.75">
      <c r="A31" s="231">
        <v>20</v>
      </c>
      <c r="B31" s="9" t="s">
        <v>309</v>
      </c>
      <c r="C31" s="200">
        <f t="shared" si="0"/>
        <v>114</v>
      </c>
      <c r="D31" s="200">
        <f>G31+H31</f>
        <v>114</v>
      </c>
      <c r="E31" s="200">
        <f>H31+I31+G31</f>
        <v>114</v>
      </c>
      <c r="F31" s="200">
        <f t="shared" si="3"/>
        <v>114</v>
      </c>
      <c r="G31" s="234">
        <v>50</v>
      </c>
      <c r="H31" s="200">
        <v>64</v>
      </c>
    </row>
    <row r="32" spans="1:7" ht="12.75">
      <c r="A32" s="231">
        <v>21</v>
      </c>
      <c r="B32" s="9" t="s">
        <v>310</v>
      </c>
      <c r="C32" s="201"/>
      <c r="D32" s="276"/>
      <c r="E32" s="276"/>
      <c r="F32" s="276"/>
      <c r="G32" s="234">
        <v>50</v>
      </c>
    </row>
    <row r="33" spans="1:6" s="236" customFormat="1" ht="12.75">
      <c r="A33" s="27" t="s">
        <v>311</v>
      </c>
      <c r="B33" s="27"/>
      <c r="C33" s="17">
        <f>SUM(C12:C32)</f>
        <v>4000</v>
      </c>
      <c r="D33" s="17">
        <f>SUM(D12:D32)</f>
        <v>4000</v>
      </c>
      <c r="E33" s="17">
        <f>SUM(E12:E32)</f>
        <v>4000</v>
      </c>
      <c r="F33" s="17">
        <f>SUM(F12:F32)</f>
        <v>4000</v>
      </c>
    </row>
    <row r="34" ht="12.75" customHeight="1" hidden="1"/>
    <row r="35" ht="12.75" customHeight="1" hidden="1"/>
    <row r="36" spans="3:6" ht="12.75" hidden="1">
      <c r="C36" s="29"/>
      <c r="D36" s="29"/>
      <c r="E36" s="29"/>
      <c r="F36" s="307"/>
    </row>
    <row r="37" spans="3:4" ht="12.75">
      <c r="C37" s="279"/>
      <c r="D37" s="279"/>
    </row>
  </sheetData>
  <sheetProtection/>
  <printOptions/>
  <pageMargins left="0.75" right="0.75" top="0.3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5"/>
  </sheetPr>
  <dimension ref="A1:AF34"/>
  <sheetViews>
    <sheetView zoomScalePageLayoutView="0" workbookViewId="0" topLeftCell="A1">
      <selection activeCell="G1" sqref="G1:G5"/>
    </sheetView>
  </sheetViews>
  <sheetFormatPr defaultColWidth="9.140625" defaultRowHeight="12.75"/>
  <cols>
    <col min="1" max="1" width="6.00390625" style="10" customWidth="1"/>
    <col min="2" max="2" width="23.421875" style="10" customWidth="1"/>
    <col min="3" max="3" width="15.421875" style="10" hidden="1" customWidth="1"/>
    <col min="4" max="5" width="14.421875" style="10" hidden="1" customWidth="1"/>
    <col min="6" max="6" width="13.00390625" style="10" hidden="1" customWidth="1"/>
    <col min="7" max="8" width="10.28125" style="10" bestFit="1" customWidth="1"/>
    <col min="9" max="9" width="11.7109375" style="10" customWidth="1"/>
    <col min="10" max="16384" width="9.140625" style="10" customWidth="1"/>
  </cols>
  <sheetData>
    <row r="1" s="7" customFormat="1" ht="12.75">
      <c r="G1" s="25" t="s">
        <v>1176</v>
      </c>
    </row>
    <row r="2" s="7" customFormat="1" ht="12.75">
      <c r="G2" s="25" t="s">
        <v>142</v>
      </c>
    </row>
    <row r="3" s="7" customFormat="1" ht="12.75">
      <c r="G3" s="25" t="s">
        <v>466</v>
      </c>
    </row>
    <row r="4" s="7" customFormat="1" ht="12.75">
      <c r="G4" s="25" t="s">
        <v>467</v>
      </c>
    </row>
    <row r="5" spans="3:7" s="7" customFormat="1" ht="12.75">
      <c r="C5"/>
      <c r="G5" s="25" t="s">
        <v>1168</v>
      </c>
    </row>
    <row r="7" spans="1:3" ht="12.75">
      <c r="A7" s="2" t="s">
        <v>198</v>
      </c>
      <c r="B7" s="2"/>
      <c r="C7" s="13"/>
    </row>
    <row r="8" spans="1:3" ht="12.75">
      <c r="A8" s="2" t="s">
        <v>349</v>
      </c>
      <c r="C8" s="13"/>
    </row>
    <row r="9" spans="1:3" ht="12.75">
      <c r="A9" s="2" t="s">
        <v>62</v>
      </c>
      <c r="B9" s="2"/>
      <c r="C9" s="13"/>
    </row>
    <row r="10" s="2" customFormat="1" ht="12.75">
      <c r="C10" s="13"/>
    </row>
    <row r="12" spans="1:32" s="46" customFormat="1" ht="72" customHeight="1">
      <c r="A12" s="232" t="s">
        <v>468</v>
      </c>
      <c r="B12" s="232" t="s">
        <v>691</v>
      </c>
      <c r="C12" s="50" t="s">
        <v>602</v>
      </c>
      <c r="D12" s="50" t="s">
        <v>413</v>
      </c>
      <c r="E12" s="50"/>
      <c r="F12" s="50" t="s">
        <v>412</v>
      </c>
      <c r="G12" s="50">
        <v>2013</v>
      </c>
      <c r="H12" s="50">
        <v>2014</v>
      </c>
      <c r="I12" s="50">
        <v>2015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233"/>
      <c r="Z12" s="233"/>
      <c r="AA12" s="233"/>
      <c r="AB12" s="233"/>
      <c r="AC12" s="233"/>
      <c r="AD12" s="233"/>
      <c r="AE12" s="233"/>
      <c r="AF12" s="233"/>
    </row>
    <row r="13" spans="1:32" s="4" customFormat="1" ht="12.75" customHeight="1">
      <c r="A13" s="231">
        <v>1</v>
      </c>
      <c r="B13" s="9" t="s">
        <v>692</v>
      </c>
      <c r="C13" s="31">
        <v>0</v>
      </c>
      <c r="D13" s="237">
        <v>0</v>
      </c>
      <c r="E13" s="237"/>
      <c r="F13" s="260">
        <v>0</v>
      </c>
      <c r="G13" s="237"/>
      <c r="H13" s="237"/>
      <c r="I13" s="237">
        <v>315</v>
      </c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5"/>
      <c r="Z13" s="235"/>
      <c r="AA13" s="235"/>
      <c r="AB13" s="235"/>
      <c r="AC13" s="235"/>
      <c r="AD13" s="235"/>
      <c r="AE13" s="235"/>
      <c r="AF13" s="235"/>
    </row>
    <row r="14" spans="1:32" s="4" customFormat="1" ht="12.75">
      <c r="A14" s="231">
        <v>2</v>
      </c>
      <c r="B14" s="9" t="s">
        <v>693</v>
      </c>
      <c r="C14" s="31">
        <v>4950</v>
      </c>
      <c r="D14" s="237">
        <v>0</v>
      </c>
      <c r="E14" s="237"/>
      <c r="F14" s="260">
        <v>0</v>
      </c>
      <c r="G14" s="237"/>
      <c r="H14" s="237"/>
      <c r="I14" s="237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5"/>
      <c r="Z14" s="235"/>
      <c r="AA14" s="235"/>
      <c r="AB14" s="235"/>
      <c r="AC14" s="235"/>
      <c r="AD14" s="235"/>
      <c r="AE14" s="235"/>
      <c r="AF14" s="235"/>
    </row>
    <row r="15" spans="1:32" s="4" customFormat="1" ht="12.75">
      <c r="A15" s="231">
        <v>3</v>
      </c>
      <c r="B15" s="9" t="s">
        <v>694</v>
      </c>
      <c r="C15" s="31">
        <v>0</v>
      </c>
      <c r="D15" s="231">
        <v>0</v>
      </c>
      <c r="E15" s="231"/>
      <c r="F15" s="260">
        <v>0</v>
      </c>
      <c r="G15" s="231"/>
      <c r="H15" s="231"/>
      <c r="I15" s="231">
        <v>3573.9</v>
      </c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</row>
    <row r="16" spans="1:9" s="4" customFormat="1" ht="12.75">
      <c r="A16" s="231">
        <v>4</v>
      </c>
      <c r="B16" s="9" t="s">
        <v>695</v>
      </c>
      <c r="C16" s="40">
        <v>0</v>
      </c>
      <c r="D16" s="34">
        <v>0</v>
      </c>
      <c r="E16" s="34"/>
      <c r="F16" s="260">
        <v>0</v>
      </c>
      <c r="G16" s="34"/>
      <c r="H16" s="34"/>
      <c r="I16" s="34"/>
    </row>
    <row r="17" spans="1:9" s="4" customFormat="1" ht="12.75">
      <c r="A17" s="231">
        <v>5</v>
      </c>
      <c r="B17" s="9" t="s">
        <v>696</v>
      </c>
      <c r="C17" s="40">
        <v>856.8</v>
      </c>
      <c r="D17" s="34">
        <v>856.8</v>
      </c>
      <c r="E17" s="34"/>
      <c r="F17" s="260">
        <f aca="true" t="shared" si="0" ref="F17:F34">E17/D17</f>
        <v>0</v>
      </c>
      <c r="G17" s="34"/>
      <c r="H17" s="34"/>
      <c r="I17" s="34"/>
    </row>
    <row r="18" spans="1:9" s="4" customFormat="1" ht="12.75">
      <c r="A18" s="231">
        <v>6</v>
      </c>
      <c r="B18" s="9" t="s">
        <v>697</v>
      </c>
      <c r="C18" s="40">
        <v>1764.4</v>
      </c>
      <c r="D18" s="34">
        <v>1764.4</v>
      </c>
      <c r="E18" s="34"/>
      <c r="F18" s="260">
        <f t="shared" si="0"/>
        <v>0</v>
      </c>
      <c r="G18" s="34"/>
      <c r="H18" s="34"/>
      <c r="I18" s="34">
        <v>240</v>
      </c>
    </row>
    <row r="19" spans="1:9" s="4" customFormat="1" ht="12.75">
      <c r="A19" s="231">
        <v>7</v>
      </c>
      <c r="B19" s="9" t="s">
        <v>698</v>
      </c>
      <c r="C19" s="40">
        <v>390.5</v>
      </c>
      <c r="D19" s="34">
        <v>390.4</v>
      </c>
      <c r="E19" s="34"/>
      <c r="F19" s="260">
        <f t="shared" si="0"/>
        <v>0</v>
      </c>
      <c r="G19" s="34"/>
      <c r="H19" s="34"/>
      <c r="I19" s="34">
        <v>36</v>
      </c>
    </row>
    <row r="20" spans="1:9" s="4" customFormat="1" ht="12.75">
      <c r="A20" s="231">
        <v>8</v>
      </c>
      <c r="B20" s="9" t="s">
        <v>699</v>
      </c>
      <c r="C20" s="40">
        <v>0</v>
      </c>
      <c r="D20" s="34">
        <v>0</v>
      </c>
      <c r="E20" s="34"/>
      <c r="F20" s="260">
        <v>0</v>
      </c>
      <c r="G20" s="34"/>
      <c r="H20" s="34"/>
      <c r="I20" s="34"/>
    </row>
    <row r="21" spans="1:9" s="4" customFormat="1" ht="12.75">
      <c r="A21" s="231">
        <v>9</v>
      </c>
      <c r="B21" s="9" t="s">
        <v>700</v>
      </c>
      <c r="C21" s="40">
        <v>1654</v>
      </c>
      <c r="D21" s="34">
        <v>13010</v>
      </c>
      <c r="E21" s="34"/>
      <c r="F21" s="260">
        <f t="shared" si="0"/>
        <v>0</v>
      </c>
      <c r="G21" s="34"/>
      <c r="H21" s="34"/>
      <c r="I21" s="34">
        <v>157.5</v>
      </c>
    </row>
    <row r="22" spans="1:9" s="4" customFormat="1" ht="12.75">
      <c r="A22" s="231">
        <v>10</v>
      </c>
      <c r="B22" s="9" t="s">
        <v>701</v>
      </c>
      <c r="C22" s="40">
        <v>4092</v>
      </c>
      <c r="D22" s="34">
        <v>0</v>
      </c>
      <c r="E22" s="34"/>
      <c r="F22" s="260">
        <v>0</v>
      </c>
      <c r="G22" s="34"/>
      <c r="H22" s="34"/>
      <c r="I22" s="34"/>
    </row>
    <row r="23" spans="1:9" s="4" customFormat="1" ht="12.75">
      <c r="A23" s="231">
        <v>11</v>
      </c>
      <c r="B23" s="9" t="s">
        <v>702</v>
      </c>
      <c r="C23" s="40">
        <v>2000</v>
      </c>
      <c r="D23" s="34">
        <v>2000</v>
      </c>
      <c r="E23" s="34"/>
      <c r="F23" s="260">
        <f t="shared" si="0"/>
        <v>0</v>
      </c>
      <c r="G23" s="34"/>
      <c r="H23" s="34"/>
      <c r="I23" s="34"/>
    </row>
    <row r="24" spans="1:9" s="4" customFormat="1" ht="12.75">
      <c r="A24" s="231">
        <v>12</v>
      </c>
      <c r="B24" s="9" t="s">
        <v>703</v>
      </c>
      <c r="C24" s="40">
        <v>0</v>
      </c>
      <c r="D24" s="34">
        <v>0</v>
      </c>
      <c r="E24" s="34"/>
      <c r="F24" s="260">
        <v>0</v>
      </c>
      <c r="G24" s="34"/>
      <c r="H24" s="34"/>
      <c r="I24" s="34"/>
    </row>
    <row r="25" spans="1:9" s="4" customFormat="1" ht="12.75">
      <c r="A25" s="231">
        <v>13</v>
      </c>
      <c r="B25" s="9" t="s">
        <v>704</v>
      </c>
      <c r="C25" s="40">
        <v>0</v>
      </c>
      <c r="D25" s="34">
        <v>0</v>
      </c>
      <c r="E25" s="34"/>
      <c r="F25" s="260">
        <v>0</v>
      </c>
      <c r="G25" s="34"/>
      <c r="H25" s="34"/>
      <c r="I25" s="34"/>
    </row>
    <row r="26" spans="1:9" s="4" customFormat="1" ht="12.75">
      <c r="A26" s="231">
        <v>14</v>
      </c>
      <c r="B26" s="9" t="s">
        <v>705</v>
      </c>
      <c r="C26" s="40">
        <v>1389.4</v>
      </c>
      <c r="D26" s="34">
        <v>1227.8</v>
      </c>
      <c r="E26" s="34"/>
      <c r="F26" s="260">
        <f t="shared" si="0"/>
        <v>0</v>
      </c>
      <c r="G26" s="34"/>
      <c r="H26" s="34"/>
      <c r="I26" s="34">
        <v>4860</v>
      </c>
    </row>
    <row r="27" spans="1:9" s="4" customFormat="1" ht="12.75">
      <c r="A27" s="231">
        <v>15</v>
      </c>
      <c r="B27" s="9" t="s">
        <v>706</v>
      </c>
      <c r="C27" s="40">
        <v>1412.9</v>
      </c>
      <c r="D27" s="34">
        <v>1412.9</v>
      </c>
      <c r="E27" s="34"/>
      <c r="F27" s="260">
        <f t="shared" si="0"/>
        <v>0</v>
      </c>
      <c r="G27" s="34"/>
      <c r="H27" s="34"/>
      <c r="I27" s="34"/>
    </row>
    <row r="28" spans="1:9" s="4" customFormat="1" ht="12.75">
      <c r="A28" s="231">
        <v>16</v>
      </c>
      <c r="B28" s="9" t="s">
        <v>707</v>
      </c>
      <c r="C28" s="40">
        <v>0</v>
      </c>
      <c r="D28" s="34">
        <v>0</v>
      </c>
      <c r="E28" s="34"/>
      <c r="F28" s="260">
        <v>0</v>
      </c>
      <c r="G28" s="34"/>
      <c r="H28" s="34"/>
      <c r="I28" s="34"/>
    </row>
    <row r="29" spans="1:9" s="4" customFormat="1" ht="12.75">
      <c r="A29" s="231">
        <v>17</v>
      </c>
      <c r="B29" s="9" t="s">
        <v>708</v>
      </c>
      <c r="C29" s="40">
        <v>790.3</v>
      </c>
      <c r="D29" s="34">
        <v>790.3</v>
      </c>
      <c r="E29" s="34"/>
      <c r="F29" s="260">
        <f t="shared" si="0"/>
        <v>0</v>
      </c>
      <c r="G29" s="34"/>
      <c r="H29" s="34"/>
      <c r="I29" s="34">
        <v>441</v>
      </c>
    </row>
    <row r="30" spans="1:9" s="4" customFormat="1" ht="12.75">
      <c r="A30" s="231">
        <v>18</v>
      </c>
      <c r="B30" s="9" t="s">
        <v>307</v>
      </c>
      <c r="C30" s="40">
        <v>1738.8</v>
      </c>
      <c r="D30" s="34">
        <v>1738.8</v>
      </c>
      <c r="E30" s="34"/>
      <c r="F30" s="260">
        <f t="shared" si="0"/>
        <v>0</v>
      </c>
      <c r="G30" s="34"/>
      <c r="H30" s="34"/>
      <c r="I30" s="34"/>
    </row>
    <row r="31" spans="1:9" s="4" customFormat="1" ht="12.75">
      <c r="A31" s="231">
        <v>19</v>
      </c>
      <c r="B31" s="9" t="s">
        <v>308</v>
      </c>
      <c r="C31" s="40">
        <v>0</v>
      </c>
      <c r="D31" s="34">
        <v>0</v>
      </c>
      <c r="E31" s="34"/>
      <c r="F31" s="260">
        <v>0</v>
      </c>
      <c r="G31" s="34"/>
      <c r="H31" s="34"/>
      <c r="I31" s="34"/>
    </row>
    <row r="32" spans="1:9" s="4" customFormat="1" ht="12.75">
      <c r="A32" s="231">
        <v>20</v>
      </c>
      <c r="B32" s="9" t="s">
        <v>309</v>
      </c>
      <c r="C32" s="40">
        <v>0</v>
      </c>
      <c r="D32" s="34">
        <v>0</v>
      </c>
      <c r="E32" s="34"/>
      <c r="F32" s="260">
        <v>0</v>
      </c>
      <c r="G32" s="34"/>
      <c r="H32" s="34"/>
      <c r="I32" s="34"/>
    </row>
    <row r="33" spans="1:9" s="4" customFormat="1" ht="12.75">
      <c r="A33" s="231">
        <v>21</v>
      </c>
      <c r="B33" s="9" t="s">
        <v>310</v>
      </c>
      <c r="C33" s="31">
        <v>2828</v>
      </c>
      <c r="D33" s="31">
        <v>4808.6</v>
      </c>
      <c r="E33" s="31"/>
      <c r="F33" s="260">
        <f t="shared" si="0"/>
        <v>0</v>
      </c>
      <c r="G33" s="485">
        <v>42511.7</v>
      </c>
      <c r="H33" s="485">
        <v>24102.5</v>
      </c>
      <c r="I33" s="34">
        <v>15300</v>
      </c>
    </row>
    <row r="34" spans="1:9" s="236" customFormat="1" ht="12.75">
      <c r="A34" s="486" t="s">
        <v>311</v>
      </c>
      <c r="B34" s="27"/>
      <c r="C34" s="32">
        <f>SUM(C13:C33)</f>
        <v>23867.100000000002</v>
      </c>
      <c r="D34" s="32">
        <f>SUM(D13:D33)</f>
        <v>28000</v>
      </c>
      <c r="E34" s="32">
        <f>SUM(E13:E33)</f>
        <v>0</v>
      </c>
      <c r="F34" s="261">
        <f t="shared" si="0"/>
        <v>0</v>
      </c>
      <c r="G34" s="484">
        <f>G33</f>
        <v>42511.7</v>
      </c>
      <c r="H34" s="484">
        <f>H33</f>
        <v>24102.5</v>
      </c>
      <c r="I34" s="484">
        <f>SUM(I13:I33)</f>
        <v>24923.4</v>
      </c>
    </row>
  </sheetData>
  <sheetProtection/>
  <printOptions/>
  <pageMargins left="0.36" right="0.75" top="0.18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Жилкина Н.М.</dc:creator>
  <cp:keywords/>
  <dc:description/>
  <cp:lastModifiedBy>Бекбулат</cp:lastModifiedBy>
  <cp:lastPrinted>2013-02-15T11:03:54Z</cp:lastPrinted>
  <dcterms:created xsi:type="dcterms:W3CDTF">1996-10-08T23:32:33Z</dcterms:created>
  <dcterms:modified xsi:type="dcterms:W3CDTF">2013-10-01T11:31:41Z</dcterms:modified>
  <cp:category/>
  <cp:version/>
  <cp:contentType/>
  <cp:contentStatus/>
</cp:coreProperties>
</file>