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000" activeTab="0"/>
  </bookViews>
  <sheets>
    <sheet name="прил_1" sheetId="1" r:id="rId1"/>
    <sheet name="прил_2" sheetId="2" r:id="rId2"/>
    <sheet name="прил_3" sheetId="3" r:id="rId3"/>
    <sheet name="прил_4" sheetId="4" r:id="rId4"/>
    <sheet name="свод затрат_5" sheetId="5" r:id="rId5"/>
    <sheet name="прил_6" sheetId="6" r:id="rId6"/>
    <sheet name="прил_7" sheetId="7" r:id="rId7"/>
    <sheet name="прил_8" sheetId="8" r:id="rId8"/>
    <sheet name="прил_9" sheetId="9" r:id="rId9"/>
    <sheet name="прил_10" sheetId="10" r:id="rId10"/>
    <sheet name="прил_11" sheetId="11" r:id="rId11"/>
  </sheets>
  <externalReferences>
    <externalReference r:id="rId14"/>
    <externalReference r:id="rId15"/>
  </externalReferences>
  <definedNames>
    <definedName name="_xlnm.Print_Titles" localSheetId="0">'прил_1'!$8:$9</definedName>
    <definedName name="_xlnm.Print_Titles" localSheetId="2">'прил_3'!$10:$10</definedName>
    <definedName name="_xlnm.Print_Titles" localSheetId="3">'прил_4'!$11:$11</definedName>
    <definedName name="_xlnm.Print_Titles" localSheetId="4">'свод затрат_5'!$A:$B,'свод затрат_5'!$9:$10</definedName>
    <definedName name="_xlnm.Print_Area" localSheetId="0">'прил_1'!$A$1:$E$110</definedName>
    <definedName name="_xlnm.Print_Area" localSheetId="9">'прил_10'!$A$1:$C$55</definedName>
    <definedName name="_xlnm.Print_Area" localSheetId="10">'прил_11'!$A$1:$E$100</definedName>
    <definedName name="_xlnm.Print_Area" localSheetId="2">'прил_3'!$A$1:$E$59</definedName>
    <definedName name="_xlnm.Print_Area" localSheetId="3">'прил_4'!$A$1:$E$48</definedName>
    <definedName name="_xlnm.Print_Area" localSheetId="5">'прил_6'!$A$1:$W$52</definedName>
    <definedName name="_xlnm.Print_Area" localSheetId="6">'прил_7'!$A$1:$AF$44</definedName>
    <definedName name="_xlnm.Print_Area" localSheetId="8">'прил_9'!$A$1:$Z$44</definedName>
    <definedName name="_xlnm.Print_Area" localSheetId="4">'свод затрат_5'!$1:$51</definedName>
  </definedNames>
  <calcPr fullCalcOnLoad="1"/>
</workbook>
</file>

<file path=xl/sharedStrings.xml><?xml version="1.0" encoding="utf-8"?>
<sst xmlns="http://schemas.openxmlformats.org/spreadsheetml/2006/main" count="2042" uniqueCount="1215">
  <si>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</si>
  <si>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Кредиты, полученные в валюте Российской Федерации от кредитных организаций</t>
  </si>
  <si>
    <t>Бюджетные кредиты, полученные от других бюджетов бюджетной системы Российской Федерации</t>
  </si>
  <si>
    <t>к постановлению Главы</t>
  </si>
  <si>
    <t>Наименование статьи расходов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</si>
  <si>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</si>
  <si>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</si>
  <si>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</si>
  <si>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</si>
  <si>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</si>
  <si>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</si>
  <si>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</si>
  <si>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</si>
  <si>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</si>
  <si>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</si>
  <si>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</si>
  <si>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 и средства массовой информации</t>
  </si>
  <si>
    <t>0900</t>
  </si>
  <si>
    <t>Здравоохранение и спорт</t>
  </si>
  <si>
    <t>1000</t>
  </si>
  <si>
    <t>Социальная политика</t>
  </si>
  <si>
    <t>1100</t>
  </si>
  <si>
    <t>Межбюджетные трансферты</t>
  </si>
  <si>
    <t>Код раздела и подраздела</t>
  </si>
  <si>
    <t>ВСЕГО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</si>
  <si>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</si>
  <si>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</si>
  <si>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 органов) государственной власти и местного самоуправления</t>
  </si>
  <si>
    <t>0103</t>
  </si>
  <si>
    <t>ЭКР</t>
  </si>
  <si>
    <t>Районный совет депутатов</t>
  </si>
  <si>
    <t>Финансовое управление</t>
  </si>
  <si>
    <t>Обслуживание внутреннего долга</t>
  </si>
  <si>
    <t>Комиссии (администр.,   по делам несоверш)</t>
  </si>
  <si>
    <t>АУП управления сельского хозяйства</t>
  </si>
  <si>
    <t>Общее образование</t>
  </si>
  <si>
    <t>ДХШ № 16, ДМШ № 31, ДМШ № 38, ДМШ № 28</t>
  </si>
  <si>
    <t>Учреждения культуры (МУК "РДК")</t>
  </si>
  <si>
    <t>Телевидение и радиовещание</t>
  </si>
  <si>
    <t>Периодическая печать и издательства</t>
  </si>
  <si>
    <t>Другие вопросы в области культуры (программа)</t>
  </si>
  <si>
    <t>Субсидия на обеспечение мероприятий по капитальному ремонту многоквартирных домов</t>
  </si>
  <si>
    <t>Субсидии на организацию питания школьников в общеобразовательных учреждениях</t>
  </si>
  <si>
    <t>Субсидия на приведение в нормативное состояние улично - дорожной сети муниципальных образований</t>
  </si>
  <si>
    <t>Субсидия на финансирование объектов капитального строительства социальной и инженерной инфраструктуры муниципальной собственности</t>
  </si>
  <si>
    <t>Межбюджетные трасферты на содержание мест захоронения</t>
  </si>
  <si>
    <t>Межбюджетные трасферты на оплату труда работникам культуры</t>
  </si>
  <si>
    <t>Субсидияна градостроительное планирование развития территорий и поселений</t>
  </si>
  <si>
    <t>Другие вопросы в области культуры (АУП, бухгалтерия комитета по культуре)</t>
  </si>
  <si>
    <t>Здравоохранение (программы)</t>
  </si>
  <si>
    <t>Доплата муниципальным пенсионерам</t>
  </si>
  <si>
    <t>Финансовая помощь бюджетам других уровней</t>
  </si>
  <si>
    <t>Разделы и статьи</t>
  </si>
  <si>
    <t>0106</t>
  </si>
  <si>
    <t>0112</t>
  </si>
  <si>
    <t>0302</t>
  </si>
  <si>
    <t>0309</t>
  </si>
  <si>
    <t>0405</t>
  </si>
  <si>
    <t>0702</t>
  </si>
  <si>
    <t>0709</t>
  </si>
  <si>
    <t>0801</t>
  </si>
  <si>
    <t>0802</t>
  </si>
  <si>
    <t>0803</t>
  </si>
  <si>
    <t>0804</t>
  </si>
  <si>
    <t>0806</t>
  </si>
  <si>
    <t>0901</t>
  </si>
  <si>
    <t>0902</t>
  </si>
  <si>
    <t>1003</t>
  </si>
  <si>
    <t>1101</t>
  </si>
  <si>
    <t>210</t>
  </si>
  <si>
    <t>Оплата труда и начисления</t>
  </si>
  <si>
    <t>211</t>
  </si>
  <si>
    <t>заработная плата</t>
  </si>
  <si>
    <t>212</t>
  </si>
  <si>
    <t>прочие выплаты</t>
  </si>
  <si>
    <t>213</t>
  </si>
  <si>
    <t>начисления на оплату труда</t>
  </si>
  <si>
    <t>220</t>
  </si>
  <si>
    <t>приобретение услуг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</si>
  <si>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</si>
  <si>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</si>
  <si>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</si>
  <si>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</si>
  <si>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</si>
  <si>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</si>
  <si>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</si>
  <si>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</si>
  <si>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</si>
  <si>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Расходы на оказание помощи работникам</t>
  </si>
  <si>
    <t>Другие вопросы в области спорта</t>
  </si>
  <si>
    <t>ДЮСШ</t>
  </si>
  <si>
    <t>услуги по содержанию имущества</t>
  </si>
  <si>
    <t>226</t>
  </si>
  <si>
    <t>прочие услуги</t>
  </si>
  <si>
    <t>230</t>
  </si>
  <si>
    <t>обслуживание долговых обязательств</t>
  </si>
  <si>
    <t>1102</t>
  </si>
  <si>
    <t>Межбюджетные трансферты заработная плата работникам культуры</t>
  </si>
  <si>
    <t>231</t>
  </si>
  <si>
    <t>обслуживание внутренних долговых обязательств</t>
  </si>
  <si>
    <t>232</t>
  </si>
  <si>
    <t>обслуживание внешних долговых обязательств</t>
  </si>
  <si>
    <t>240</t>
  </si>
  <si>
    <t>безвозмездные и безвозвратные перечисления организациям</t>
  </si>
  <si>
    <t>241</t>
  </si>
  <si>
    <t>безвозмездные и безвозвратные перечисления государственным и муниципальным организациям</t>
  </si>
  <si>
    <t>242</t>
  </si>
  <si>
    <t>безвозмездные и безвозвратные перечисления организациям, за исключением госуд.и муницип.организаций</t>
  </si>
  <si>
    <t>250</t>
  </si>
  <si>
    <t>безвозмездные и безвозвратные перечисления бюджетам</t>
  </si>
  <si>
    <t>251</t>
  </si>
  <si>
    <t>перечисления другим бюджетам</t>
  </si>
  <si>
    <t>252</t>
  </si>
  <si>
    <t>перечисления наднациональным организациям</t>
  </si>
  <si>
    <t>253</t>
  </si>
  <si>
    <t>перечисления международным организациям</t>
  </si>
  <si>
    <t>260</t>
  </si>
  <si>
    <t>социальное обеспечение</t>
  </si>
  <si>
    <t>261</t>
  </si>
  <si>
    <t>пособия по социальному страхованию</t>
  </si>
  <si>
    <t>262</t>
  </si>
  <si>
    <t>пособия по соц.помощи населению</t>
  </si>
  <si>
    <t>263</t>
  </si>
  <si>
    <t>соц.пособия, выполачиваемые организациями сектора госуд.управления</t>
  </si>
  <si>
    <t>290</t>
  </si>
  <si>
    <t>прочие расходы</t>
  </si>
  <si>
    <t>300</t>
  </si>
  <si>
    <t>поступление нефинансовых активов</t>
  </si>
  <si>
    <t>310</t>
  </si>
  <si>
    <t>увеличение стоимости основных средств</t>
  </si>
  <si>
    <t>320</t>
  </si>
  <si>
    <t>увеличение стоимости нематериальных активов</t>
  </si>
  <si>
    <t>340</t>
  </si>
  <si>
    <t>в т.ч. Комитет имущественных отношений</t>
  </si>
  <si>
    <t>Технические обслуживание объектов. Противопожарные мероприятия</t>
  </si>
  <si>
    <t>увеличение стоимости материальных запасов</t>
  </si>
  <si>
    <t>540</t>
  </si>
  <si>
    <t>увеличение задолженности по бюджетным ссудам и кредитам</t>
  </si>
  <si>
    <t>600</t>
  </si>
  <si>
    <t>выбытие финансовых активов</t>
  </si>
  <si>
    <t>620</t>
  </si>
  <si>
    <t>уменьшение стоимости ценных бумаг</t>
  </si>
  <si>
    <t>640</t>
  </si>
  <si>
    <t>уменьшение задолженности по бюджетным ссудам и кредитам</t>
  </si>
  <si>
    <t>ВСЕГО РАСХОДЫ: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</si>
  <si>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</si>
  <si>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</si>
  <si>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</si>
  <si>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</si>
  <si>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0105</t>
  </si>
  <si>
    <t>0910</t>
  </si>
  <si>
    <t>0908</t>
  </si>
  <si>
    <t>Улично-дорожной сети</t>
  </si>
  <si>
    <t>Гражданам из аварийн. Жилищного фонда</t>
  </si>
  <si>
    <t>Футбольный клуб</t>
  </si>
  <si>
    <t>Общее образование  ( программа)</t>
  </si>
  <si>
    <t>0501</t>
  </si>
  <si>
    <t>0409</t>
  </si>
  <si>
    <t>Межбюджетные трансферты на организацию благоустройства и озеленение территории</t>
  </si>
  <si>
    <t>Доходы от продажи матер.и нематер.активов</t>
  </si>
  <si>
    <t>Прочие неналоговые доходы</t>
  </si>
  <si>
    <t>Органы внутренних дел</t>
  </si>
  <si>
    <t>№п/п</t>
  </si>
  <si>
    <t>Наименование программных мероприятий</t>
  </si>
  <si>
    <t>Поддержка общественных организаций</t>
  </si>
  <si>
    <t>795 01 00</t>
  </si>
  <si>
    <t>Володарская районная общественная организация ВОИ</t>
  </si>
  <si>
    <t xml:space="preserve">795 01 01 </t>
  </si>
  <si>
    <t>Совет старейшин при Главе района</t>
  </si>
  <si>
    <t>795 01 02</t>
  </si>
  <si>
    <t>Володарский районный совет ветеранов ВОВ, труда, вооруженных сил и правоохранительных органов</t>
  </si>
  <si>
    <t xml:space="preserve">795 01 03 </t>
  </si>
  <si>
    <t>Володарская МО Всероссийское общество слепых</t>
  </si>
  <si>
    <t xml:space="preserve">795 01 04 </t>
  </si>
  <si>
    <t>Володарская районная общественная организация "Союз Чернобыль"</t>
  </si>
  <si>
    <t>795 01 05</t>
  </si>
  <si>
    <t>Союз женщин России</t>
  </si>
  <si>
    <t>795 01 06</t>
  </si>
  <si>
    <t xml:space="preserve"> О поддержке религиозных организаций</t>
  </si>
  <si>
    <t>795 01 07</t>
  </si>
  <si>
    <t>Володарский РООИ" Всероссийское общество глухих "</t>
  </si>
  <si>
    <t>795 01 10</t>
  </si>
  <si>
    <t>"Союз ветеранов Афганистана"</t>
  </si>
  <si>
    <t>795 01 11</t>
  </si>
  <si>
    <t>ЖКХ - газификация</t>
  </si>
  <si>
    <t>795 07 01</t>
  </si>
  <si>
    <t>ЖКХ - водопроводы</t>
  </si>
  <si>
    <t>795 07 02</t>
  </si>
  <si>
    <t>ЖКХ - дороги</t>
  </si>
  <si>
    <t>795 07 03</t>
  </si>
  <si>
    <t xml:space="preserve"> ЖКХ -топливо</t>
  </si>
  <si>
    <t>795 07 04</t>
  </si>
  <si>
    <t>ЖКХ - электроэнергия</t>
  </si>
  <si>
    <t>795 07 05</t>
  </si>
  <si>
    <t>ремонт тепловых сетей</t>
  </si>
  <si>
    <t>795 07 07</t>
  </si>
  <si>
    <t>Ремонт кровли многоквартирных домов</t>
  </si>
  <si>
    <t>795 08 01</t>
  </si>
  <si>
    <t>795 08 02</t>
  </si>
  <si>
    <t>Работы по строительным площадкам для жилья</t>
  </si>
  <si>
    <t>795 08 03</t>
  </si>
  <si>
    <t>Строительные и ремонтные работы по объектам соц.культбыта</t>
  </si>
  <si>
    <t>795 08 04</t>
  </si>
  <si>
    <t>Территориальное планирования и технические паспорта, госрегистрация имущества</t>
  </si>
  <si>
    <t>795 08 05</t>
  </si>
  <si>
    <t>795 08 06</t>
  </si>
  <si>
    <t>На дноуглубления русла</t>
  </si>
  <si>
    <t>795 08 07</t>
  </si>
  <si>
    <t>Модернизация  жилищного фонда</t>
  </si>
  <si>
    <t>795 08 08</t>
  </si>
  <si>
    <t>Строительство спортивных сооружении района</t>
  </si>
  <si>
    <t>795 08 09</t>
  </si>
  <si>
    <t>Содержание паромных переправ</t>
  </si>
  <si>
    <t>795 08 10</t>
  </si>
  <si>
    <t>Итого РЦП по разделу 0412 "Другие вопросы в области экономике"</t>
  </si>
  <si>
    <t>Итого РЦП по разделу 0505 "Другие вопросы в области жилищно-коммунального хозяйства"</t>
  </si>
  <si>
    <t>Итого по общественным организациям</t>
  </si>
  <si>
    <t>Ведомственная структура расходов бюджета МО "Володарский район" по поддержке общестенных организаций Володарского района</t>
  </si>
  <si>
    <t>Предупреждение и ликвидация чрезвычайных ситуаций, содержание ЕДС</t>
  </si>
  <si>
    <t>Другие общегосударственные вопросы (аппарат)</t>
  </si>
  <si>
    <t>На ветхий  и аварийный жилой фонд</t>
  </si>
  <si>
    <t>Ведомственная структура расходов бюджета МО "Володарский район" по реализации районных целевых программ</t>
  </si>
  <si>
    <t>Предупреждение и ликвидация последствий чрезвычайных ситуаций и стихийных бедствий, гражданская оборона</t>
  </si>
  <si>
    <t>Сельское хозяйство и рыболовство</t>
  </si>
  <si>
    <t>Другие вопросы в области национальной экономики</t>
  </si>
  <si>
    <t>Другие вопросы в области жилищно-коммунального хозяйства</t>
  </si>
  <si>
    <t>Молодежная политика и оздоровление детей</t>
  </si>
  <si>
    <t>0707</t>
  </si>
  <si>
    <t>прочие дотации</t>
  </si>
  <si>
    <t>095 202 02025 05 0000 151</t>
  </si>
  <si>
    <t>Другие вопросы в области образования</t>
  </si>
  <si>
    <t>Культура</t>
  </si>
  <si>
    <t>Кинематография</t>
  </si>
  <si>
    <t>Другие вопросы в области культуры, кинематографии и средств массовой информации</t>
  </si>
  <si>
    <t>Здравоохранение</t>
  </si>
  <si>
    <t>Спорт и физическая культура</t>
  </si>
  <si>
    <t>Социальное обеспечение населения</t>
  </si>
  <si>
    <t>Другие межбюджетные трансферты</t>
  </si>
  <si>
    <t>1103</t>
  </si>
  <si>
    <t>Наименование показателя</t>
  </si>
  <si>
    <t>Приложение № 6</t>
  </si>
  <si>
    <t>000 2 02 02000 00 0000 151</t>
  </si>
  <si>
    <t>на содержание комиссии несовершеннолетних</t>
  </si>
  <si>
    <t>на административную комиссию</t>
  </si>
  <si>
    <t>на реализацию мероприятий по поддержке сельскохозяйственного производства</t>
  </si>
  <si>
    <t>1001</t>
  </si>
  <si>
    <t>Пенсионное обеспечение</t>
  </si>
  <si>
    <t>Социальное обслуживание населения</t>
  </si>
  <si>
    <t>0701</t>
  </si>
  <si>
    <t>Резервный фонд  органов местного самоуправления</t>
  </si>
  <si>
    <t>Другие общегосударственные вопросы (администрация)</t>
  </si>
  <si>
    <t>Дошкольное образование</t>
  </si>
  <si>
    <t xml:space="preserve">Наименование  </t>
  </si>
  <si>
    <t>2007 год (тыс.руб.)</t>
  </si>
  <si>
    <t>Налоговые  доходы</t>
  </si>
  <si>
    <t>Налоги на совокупный доход</t>
  </si>
  <si>
    <t>Неналоговые доходы</t>
  </si>
  <si>
    <t>Штрафные санкции, возмещение ущерба</t>
  </si>
  <si>
    <t>Субсидия из районного бюджета на оплату ЖКУ ЦРБ</t>
  </si>
  <si>
    <t>Всего налоговых и неналоговых доходов:</t>
  </si>
  <si>
    <t>Безвозмездные поступления  из областного бюджета</t>
  </si>
  <si>
    <t>Доходы от предпринимательской и иной приносящей доход деятельности</t>
  </si>
  <si>
    <t>Темп роста  доходов, дотаций и субсидий</t>
  </si>
  <si>
    <t>Темп роста при условии сохранения 78 % НДФЛ в районный бюджет</t>
  </si>
  <si>
    <t>Дефицит бюджета</t>
  </si>
  <si>
    <t>2.  Источники финансирования  бюджета МО "Володарский район" на 2007 год</t>
  </si>
  <si>
    <t>300 02 01 00 00 00 0000 000</t>
  </si>
  <si>
    <t>300 02 01 00 00 00 0000 700</t>
  </si>
  <si>
    <t>300 03 00 00 00 00 0000 700</t>
  </si>
  <si>
    <t>300 02 00 00 00 00 0000 800</t>
  </si>
  <si>
    <t>300 02 01 01 00 00 0000 810</t>
  </si>
  <si>
    <t>300 02 01 02 00 00 0000 810</t>
  </si>
  <si>
    <t>ВСЕГО источники финансирования :</t>
  </si>
  <si>
    <t>3.  Расходы  бюджета МО "Володарский район" на 2007 год</t>
  </si>
  <si>
    <t>Администрация МО "Володарский район"</t>
  </si>
  <si>
    <t>301 0000 000 00 00 000 000</t>
  </si>
  <si>
    <t>301 0100 000 00 00 000 000</t>
  </si>
  <si>
    <t>301 0102 000 00 00 000 000</t>
  </si>
  <si>
    <t>Руководство и управление в сфере установленных функций</t>
  </si>
  <si>
    <t>301 0102 001 00 00 000 000</t>
  </si>
  <si>
    <t>Высшее должностное лицо органа местного самоуправления</t>
  </si>
  <si>
    <t>301 0102 001 00 00 010 000</t>
  </si>
  <si>
    <t>Оплата труда и начисления на оплату труда</t>
  </si>
  <si>
    <t>301 0102 001 00 00 010 210</t>
  </si>
  <si>
    <t>Заработная плата</t>
  </si>
  <si>
    <t>301 0102 001 00 00 010 211</t>
  </si>
  <si>
    <t>Начисления на оплату труда</t>
  </si>
  <si>
    <t>301 0102 001 00 00 010 213</t>
  </si>
  <si>
    <t>Центральный аппарат</t>
  </si>
  <si>
    <t>301 0102 001 00 00 005 000</t>
  </si>
  <si>
    <t>Приобретение услуг</t>
  </si>
  <si>
    <t>301 0102 001 00 00 005 220</t>
  </si>
  <si>
    <t>Услуги связи</t>
  </si>
  <si>
    <t>301 0102 001 00 00 005 221</t>
  </si>
  <si>
    <t>Прочие расходы</t>
  </si>
  <si>
    <t>301 0102 001 00 00 005 290</t>
  </si>
  <si>
    <t>301 0115 000 00 00 000 000</t>
  </si>
  <si>
    <t>301 0115 001 00 00 000 000</t>
  </si>
  <si>
    <t>301 0115 001 00 00 005 000</t>
  </si>
  <si>
    <t>301 0115 001 00 00 005 210</t>
  </si>
  <si>
    <t>301 0115 001 00 00 005 211</t>
  </si>
  <si>
    <t>Прочие выплаты</t>
  </si>
  <si>
    <t>Единовременные пособия</t>
  </si>
  <si>
    <t>301 0104 001 00 00 005 212</t>
  </si>
  <si>
    <t>301 0115 001 00 00 005 213</t>
  </si>
  <si>
    <t>301 0115 001 00 00 005 220</t>
  </si>
  <si>
    <t>301 0115 001 00 00 005 221</t>
  </si>
  <si>
    <t>Транспортные услуги</t>
  </si>
  <si>
    <t>Приложение № 1</t>
  </si>
  <si>
    <t>Приложение № 2</t>
  </si>
  <si>
    <t>Приложение № 3</t>
  </si>
  <si>
    <t>Приложение № 4</t>
  </si>
  <si>
    <t xml:space="preserve">Расходы бюджета МО "Володарский район" по разделам и подразделам функциональной </t>
  </si>
  <si>
    <t>301 0115 001 00 00 005 222</t>
  </si>
  <si>
    <t>Коммунальные услуги</t>
  </si>
  <si>
    <t>301 0115 001 00 00 005 223</t>
  </si>
  <si>
    <t>Арендная плата за пользование имуществом</t>
  </si>
  <si>
    <t>301 0115 001 00 00 005 224</t>
  </si>
  <si>
    <t>Услуги по содержанию имущества</t>
  </si>
  <si>
    <t>301 0115 001 00 00 005 225</t>
  </si>
  <si>
    <t>Прочие услуги</t>
  </si>
  <si>
    <t>301 0115 001 00 00 005 226</t>
  </si>
  <si>
    <t>301 0115 001 00 00 005 290</t>
  </si>
  <si>
    <t>Поступление нефинансовых активов</t>
  </si>
  <si>
    <t>301 0115 001 00 00 005 300</t>
  </si>
  <si>
    <t>Увеличение стоимости основных средств</t>
  </si>
  <si>
    <t>301 0115 001 00 00 005 310</t>
  </si>
  <si>
    <t>Увеличение стоимости материальных запасов</t>
  </si>
  <si>
    <t>301 0115 001 00 00 005 340</t>
  </si>
  <si>
    <t>301 0103 000 00 00 000 000</t>
  </si>
  <si>
    <t>301 0103 001 00 00 000 000</t>
  </si>
  <si>
    <t>301 0103 001 00 00 005 000</t>
  </si>
  <si>
    <t>301 0103 001 00 00 005 210</t>
  </si>
  <si>
    <t>301 0103 001 00 00 005 211</t>
  </si>
  <si>
    <t>301 0103 001 00 00 005 213</t>
  </si>
  <si>
    <t>301 0103 001 00 00 005 290</t>
  </si>
  <si>
    <t>301 0103 001 00 00 005 300</t>
  </si>
  <si>
    <t>301 0103 001 00 00 005 310</t>
  </si>
  <si>
    <t>301 0103 001 00 00 005 340</t>
  </si>
  <si>
    <t>Глава законодательной (представительной) власти местного самоуправления</t>
  </si>
  <si>
    <t>301 0103 001 00 00 026 000</t>
  </si>
  <si>
    <t>301 0103 001 00 00 026 210</t>
  </si>
  <si>
    <t>301 0103 001 00 00 026 211</t>
  </si>
  <si>
    <t>301 0103 001 00 00 026 212</t>
  </si>
  <si>
    <t>дефицита бюджета МО "Володарский район" на 2009-2011 год</t>
  </si>
  <si>
    <t>План на 2009</t>
  </si>
  <si>
    <t>План на 2010</t>
  </si>
  <si>
    <t>План на 2011</t>
  </si>
  <si>
    <t>301 0103 001 00 00 026 213</t>
  </si>
  <si>
    <t>Члены законодательной (представительной) власти местного самоуправления</t>
  </si>
  <si>
    <t>301 0103 001 00 00 027 000</t>
  </si>
  <si>
    <t>301 0103 001 00 00 027 210</t>
  </si>
  <si>
    <t>301 0103 001 00 00 027 211</t>
  </si>
  <si>
    <t>301 0103 001 00 00 027 212</t>
  </si>
  <si>
    <t>301 0103 001 00 00 027 213</t>
  </si>
  <si>
    <t>Руководитель счетной палаты органа местного самоуправления  и его заместители</t>
  </si>
  <si>
    <t>301 0103 001 00 00 083 000</t>
  </si>
  <si>
    <t>301 0103 001 00 00 083 210</t>
  </si>
  <si>
    <t>301 0103 001 00 00 083 211</t>
  </si>
  <si>
    <t>301 0103 001 00 00 083 212</t>
  </si>
  <si>
    <t>301 0103 001 00 00 083 213</t>
  </si>
  <si>
    <t xml:space="preserve">Руководство и управление в сфере установленных функций </t>
  </si>
  <si>
    <t>Комиссия по делам несовершеннолетних</t>
  </si>
  <si>
    <t>Административная комиссия</t>
  </si>
  <si>
    <t>Управление сельского хозяйства</t>
  </si>
  <si>
    <t>302 0000 000 00 00 000 000</t>
  </si>
  <si>
    <t>302 0405 000 00 00 000 000</t>
  </si>
  <si>
    <t>302 0405 001 00 00 000 000</t>
  </si>
  <si>
    <t>302 0405 001 00 00 005 000</t>
  </si>
  <si>
    <t>302 0405 001 00 00 005 210</t>
  </si>
  <si>
    <t>302 0405 001 00 00 005 211</t>
  </si>
  <si>
    <t>302 0405 001 00 00 005 213</t>
  </si>
  <si>
    <t>302 0405 001 00 00 005 220</t>
  </si>
  <si>
    <t>302 0405 001 00 00 005 221</t>
  </si>
  <si>
    <t>302 0405 001 00 00 005 223</t>
  </si>
  <si>
    <t>302 0405 001 00 00 005 224</t>
  </si>
  <si>
    <t>302 0405 001 00 00 005 226</t>
  </si>
  <si>
    <t>302 0405 001 00 00 005 290</t>
  </si>
  <si>
    <t>302 0405 001 00 00 005 300</t>
  </si>
  <si>
    <t>302 0405 001 00 00 005 310</t>
  </si>
  <si>
    <t>302 0405 001 00 00 005 340</t>
  </si>
  <si>
    <t>303 0000 000 00 00 000 000</t>
  </si>
  <si>
    <t>Больницы, клиники, госпитали, медико-санитарные части</t>
  </si>
  <si>
    <t>303 0901 470 00 00 000 000</t>
  </si>
  <si>
    <t>Обеспечение деятельности подведомственных учреждений</t>
  </si>
  <si>
    <t>303 0901 470 00 00 327 000</t>
  </si>
  <si>
    <t>303 0901 470 00 00 327 210</t>
  </si>
  <si>
    <t>303 0901 470 00 00 327 211</t>
  </si>
  <si>
    <t>303 0901 470 00 00 327 212</t>
  </si>
  <si>
    <t>303 0901 470 00 00 327 213</t>
  </si>
  <si>
    <t>303 0901 470 00 00 327 220</t>
  </si>
  <si>
    <t>303 0901 470 00 00 327 221</t>
  </si>
  <si>
    <t>303 0901 470 00 00 327 222</t>
  </si>
  <si>
    <t>303 0901 470 00 00 327 223</t>
  </si>
  <si>
    <t>303 0901 470 00 00 327 224</t>
  </si>
  <si>
    <t>303 0901 470 00 00 327 225</t>
  </si>
  <si>
    <t>303 0901 470 00 00 327 226</t>
  </si>
  <si>
    <t>Обслуживание внутренних долговых обязательств</t>
  </si>
  <si>
    <t>303 0901 470 00 00 327 231</t>
  </si>
  <si>
    <t>303 0901 470 00 00 327 290</t>
  </si>
  <si>
    <t>303 0901 470 00 00 327 300</t>
  </si>
  <si>
    <t>303 0901 470 00 00 327 310</t>
  </si>
  <si>
    <t>303 0901 470 00 00 327 340</t>
  </si>
  <si>
    <t>Региональные целевые программы</t>
  </si>
  <si>
    <t>303 0901 522 00 00 000 000</t>
  </si>
  <si>
    <t>Мероприятия в области здравоохранения, спорта и физической культуры, туризма</t>
  </si>
  <si>
    <t>303 0901 522 00 00 455 000</t>
  </si>
  <si>
    <t>303 0901 522 00 00 455 290</t>
  </si>
  <si>
    <t>Комитет по культуре и кинофикации</t>
  </si>
  <si>
    <t>304 0000 000 00 00 000 000</t>
  </si>
  <si>
    <t>Общее образование (ДХШ № 16, ДМШ № 31, ДМШ № 38, ДМШ № 28)</t>
  </si>
  <si>
    <t>304 0702 000 00 00 000 000</t>
  </si>
  <si>
    <t>Учреждения по внешкольной работе с детьми</t>
  </si>
  <si>
    <t>304 0702 423 00 00 000 000</t>
  </si>
  <si>
    <t>304 0702 423 00 00 327 000</t>
  </si>
  <si>
    <t>Здравоохранение (Тишковский центр)</t>
  </si>
  <si>
    <t>304 0702 423 00 00 327 210</t>
  </si>
  <si>
    <t>304 0702 423 00 00 327 211</t>
  </si>
  <si>
    <t>304 0702 423 00 00 327 212</t>
  </si>
  <si>
    <t>304 0702 423 00 00 327 213</t>
  </si>
  <si>
    <t>304 0702 423 00 00 327 220</t>
  </si>
  <si>
    <t>304 0702 423 00 00 327 221</t>
  </si>
  <si>
    <t>304 0702 423 00 00 327 222</t>
  </si>
  <si>
    <t>304 0702 423 00 00 327 223</t>
  </si>
  <si>
    <t>304 0702 423 00 00 327 224</t>
  </si>
  <si>
    <t>304 0702 423 00 00 327 225</t>
  </si>
  <si>
    <t>304 0702 423 00 00 327 226</t>
  </si>
  <si>
    <t>304 0702 423 00 00 327 290</t>
  </si>
  <si>
    <t>304 0702 423 00 00 327 300</t>
  </si>
  <si>
    <t>304 0702 423 00 00 327 310</t>
  </si>
  <si>
    <t>304 0702 423 00 00 327 340</t>
  </si>
  <si>
    <t>304 0801 000 00 00 000 000</t>
  </si>
  <si>
    <t>Дворцы и дома культуры, другие учреждения культуры и средств массовой информации (МУК "РДК")</t>
  </si>
  <si>
    <t>304 0801 440 00 00 000 000</t>
  </si>
  <si>
    <t>304 0801 440 00 00 327 000</t>
  </si>
  <si>
    <t>304 0801 440 00 00 327 210</t>
  </si>
  <si>
    <t>304 0801 440 00 00 327 211</t>
  </si>
  <si>
    <t xml:space="preserve"> расходов бюджетов Российской Федерации</t>
  </si>
  <si>
    <t>по экономическим статьям функциональной классификации</t>
  </si>
  <si>
    <t>на ежемесячное вознаграждение за классное руководство</t>
  </si>
  <si>
    <t>Сельское хозяйство (гос.поддержка сельхозтоваропроизводителей)</t>
  </si>
  <si>
    <t>Сельское хозяйство (районные программы)</t>
  </si>
  <si>
    <t>304 0801 440 00 00 327 212</t>
  </si>
  <si>
    <t>304 0801 440 00 00 327 213</t>
  </si>
  <si>
    <t>304 0801 440 00 00 327 220</t>
  </si>
  <si>
    <t>Районный отдел образования (аппарат, бухгалетрия)</t>
  </si>
  <si>
    <t>304 0801 440 00 00 327 221</t>
  </si>
  <si>
    <t>304 0801 440 00 00 327 222</t>
  </si>
  <si>
    <t>304 0801 440 00 00 327 223</t>
  </si>
  <si>
    <t>304 0801 440 00 00 327 224</t>
  </si>
  <si>
    <t>304 0801 440 00 00 327 225</t>
  </si>
  <si>
    <t>304 0801 440 00 00 327 226</t>
  </si>
  <si>
    <t>304 0801 440 00 00 327 290</t>
  </si>
  <si>
    <t>304 0801 440 00 00 327 300</t>
  </si>
  <si>
    <t>304 0801 440 00 00 327 310</t>
  </si>
  <si>
    <t>304 0801 440 00 00 327 340</t>
  </si>
  <si>
    <t>Музеи и постоянные выставки</t>
  </si>
  <si>
    <t>Обеспечение проведения выборов и референдумов</t>
  </si>
  <si>
    <t>0107</t>
  </si>
  <si>
    <t>304 0801 441 00 00 000 000</t>
  </si>
  <si>
    <t>Обеспечение деятельности особо ценных объектов (учреждений) культурного наследия народов Российской Федерации</t>
  </si>
  <si>
    <t>304 0801 441 00 00 451 000</t>
  </si>
  <si>
    <t>304 0801 441 00 00 451 290</t>
  </si>
  <si>
    <t>Библиотеки</t>
  </si>
  <si>
    <t>304 0801 442 00 00 000 000</t>
  </si>
  <si>
    <t>304 0801 442 00 00 327 000</t>
  </si>
  <si>
    <t>304 0801 442 00 00 327 210</t>
  </si>
  <si>
    <t>304 0801 442 00 00 327 211</t>
  </si>
  <si>
    <t>304 0801 442 00 00 327 212</t>
  </si>
  <si>
    <t>304 0801 442 00 00 327 213</t>
  </si>
  <si>
    <t>304 0801 442 00 00 327 220</t>
  </si>
  <si>
    <t>304 0801 442 00 00 327 221</t>
  </si>
  <si>
    <t>304 0801 442 00 00 327 222</t>
  </si>
  <si>
    <t>304 0801 442 00 00 327 223</t>
  </si>
  <si>
    <t>304 0801 442 00 00 327 224</t>
  </si>
  <si>
    <t>304 0801 442 00 00 327 225</t>
  </si>
  <si>
    <t>304 0801 442 00 00 327 226</t>
  </si>
  <si>
    <t>304 0801 442 00 00 327 290</t>
  </si>
  <si>
    <t>304 0801 442 00 00 327 300</t>
  </si>
  <si>
    <t>304 0801 442 00 00 327 310</t>
  </si>
  <si>
    <t>304 0801 442 00 00 327 340</t>
  </si>
  <si>
    <t>Кинематография (Кинотеатр "Дельта")</t>
  </si>
  <si>
    <t>304 0802 000 00 00 000 000</t>
  </si>
  <si>
    <t>Мероприятия в сфере культуры, кинематографии и средств массовой информации</t>
  </si>
  <si>
    <t>304 0802 450 00 00 000 000</t>
  </si>
  <si>
    <t>304 0802 450 00 00 327 000</t>
  </si>
  <si>
    <t>304 0802 450 00 00 327 210</t>
  </si>
  <si>
    <t>304 0802 450 00 00 327 211</t>
  </si>
  <si>
    <t>304 0802 450 00 00 327 212</t>
  </si>
  <si>
    <t>304 0802 450 00 00 327 213</t>
  </si>
  <si>
    <t>Другие вопросы в области ЖКХ реализации районных целевых программ</t>
  </si>
  <si>
    <t>300 202 02024 05 0000 151</t>
  </si>
  <si>
    <t>300 2 02 03015 05 0000 151</t>
  </si>
  <si>
    <t>300 2 02 03999 05 0000 151</t>
  </si>
  <si>
    <t>300 2 02 03029 05 0000 151</t>
  </si>
  <si>
    <t>300 2 02 03021 05 0000 151</t>
  </si>
  <si>
    <t>300 2 02 03024 05 0000 151</t>
  </si>
  <si>
    <t>300 2 02 01003 05 0000 151</t>
  </si>
  <si>
    <t>300 2 02 01001 05 0000 151</t>
  </si>
  <si>
    <t>300 2 02 00000 00 0000 151</t>
  </si>
  <si>
    <t>Общее образование Классное руководство</t>
  </si>
  <si>
    <t>304 0802 450 00 00 327 220</t>
  </si>
  <si>
    <t>304 0802 450 00 00 327 221</t>
  </si>
  <si>
    <t>304 0802 450 00 00 327 222</t>
  </si>
  <si>
    <t>304 0802 450 00 00 327 223</t>
  </si>
  <si>
    <t>304 0802 450 00 00 327 224</t>
  </si>
  <si>
    <t>304 0802 450 00 00 327 225</t>
  </si>
  <si>
    <t>304 0802 450 00 00 327 226</t>
  </si>
  <si>
    <t>304 0802 450 00 00 327 290</t>
  </si>
  <si>
    <t>304 0802 450 00 00 327 300</t>
  </si>
  <si>
    <t>304 0802 450 00 00 327 310</t>
  </si>
  <si>
    <t>Судебная система</t>
  </si>
  <si>
    <t>304 0802 450 00 00 327 340</t>
  </si>
  <si>
    <t>Код ЭКР</t>
  </si>
  <si>
    <t xml:space="preserve">Другие вопросы в области культуры, кинематографии , средств массовой информации </t>
  </si>
  <si>
    <t>304 0806 000 00 00 000 000</t>
  </si>
  <si>
    <t>304 0806 001 00 00 000 000</t>
  </si>
  <si>
    <t>304 0806 001 00 00 005 000</t>
  </si>
  <si>
    <t>304 0806 001 00 00 005 210</t>
  </si>
  <si>
    <t>304 0806 001 00 00 005 211</t>
  </si>
  <si>
    <t>304 0806 001 00 00 005 212</t>
  </si>
  <si>
    <t>304 0806 001 00 00 005 213</t>
  </si>
  <si>
    <t>304 0806 001 00 00 005 220</t>
  </si>
  <si>
    <t>304 0806 001 00 00 005 221</t>
  </si>
  <si>
    <t>304 0806 001 00 00 005 222</t>
  </si>
  <si>
    <t>304 0806 001 00 00 005 223</t>
  </si>
  <si>
    <t>304 0806 001 00 00 005 224</t>
  </si>
  <si>
    <t>304 0806 001 00 00 005 225</t>
  </si>
  <si>
    <t>304 0806 001 00 00 005 226</t>
  </si>
  <si>
    <t>304 0806 001 00 00 005 290</t>
  </si>
  <si>
    <t>304 0806 001 00 00 005 300</t>
  </si>
  <si>
    <t>304 0806 001 00 00 005 310</t>
  </si>
  <si>
    <t>304 0806 001 00 00 005 340</t>
  </si>
  <si>
    <t>304 0806 522 00 00 000 000</t>
  </si>
  <si>
    <t>Государственная поддержка в сфере культуры, кинематографии и средств массовой информации</t>
  </si>
  <si>
    <t>304 0806 522 00 00 453 000</t>
  </si>
  <si>
    <t>304 0806 522 00 00 453 290</t>
  </si>
  <si>
    <t>Отдел образования МО "Володарский район"</t>
  </si>
  <si>
    <t>305 0000 000 00 00 000 000</t>
  </si>
  <si>
    <t>305 0701 000 00 00 000 000</t>
  </si>
  <si>
    <t>Детские дошкольные учреждения</t>
  </si>
  <si>
    <t xml:space="preserve">305 0701 420 00 00 000 000 </t>
  </si>
  <si>
    <t xml:space="preserve">305 0701 420 00 00 327 000 </t>
  </si>
  <si>
    <t xml:space="preserve">305 0701 420 00 00 327 210 </t>
  </si>
  <si>
    <t>305 0701 420 00 00 327 211</t>
  </si>
  <si>
    <t>305 0701 420 00 00 327 212</t>
  </si>
  <si>
    <t>305 0701 420 00 00 327 213</t>
  </si>
  <si>
    <t>305 0701 420 00 00 327 220</t>
  </si>
  <si>
    <t>305 0701 420 00 00 327 221</t>
  </si>
  <si>
    <t>305 0701 420 00 00 327 222</t>
  </si>
  <si>
    <t xml:space="preserve">305 0701 420 00 00 327 223 </t>
  </si>
  <si>
    <t>305 0702 421 00 00 327 224</t>
  </si>
  <si>
    <t xml:space="preserve">305 0701 420 00 00 327 225 </t>
  </si>
  <si>
    <t>305 0701 420 00 00 327 226</t>
  </si>
  <si>
    <t xml:space="preserve">305 0701 420 00 00 327 290 </t>
  </si>
  <si>
    <t xml:space="preserve">305 0701 420 00 00 327 300 </t>
  </si>
  <si>
    <t xml:space="preserve">305 0701 420 00 00 327 310 </t>
  </si>
  <si>
    <t xml:space="preserve">305 0701 420 00 00 327 340 </t>
  </si>
  <si>
    <t>305 0702 000 00 00 000 000</t>
  </si>
  <si>
    <t>Школы-детские сады, школы начальные, неполные средние и средние</t>
  </si>
  <si>
    <t xml:space="preserve">305 0702 421 00 00 000 000 </t>
  </si>
  <si>
    <t xml:space="preserve">305 0702 421 00 00 327 000 </t>
  </si>
  <si>
    <t xml:space="preserve">305 0702 421 00 00 327 210 </t>
  </si>
  <si>
    <t>305 0702 421 00 00 327 211</t>
  </si>
  <si>
    <t>305 0702 421 00 00 327 212</t>
  </si>
  <si>
    <t>305 0702 421 00 00 327 213</t>
  </si>
  <si>
    <t>305 0702 421 00 00 327 220</t>
  </si>
  <si>
    <t>305 0702 421 00 00 327 221</t>
  </si>
  <si>
    <t>305 0702 421 00 00 327 222</t>
  </si>
  <si>
    <t xml:space="preserve">305 0702 421 00 00 327 223 </t>
  </si>
  <si>
    <t xml:space="preserve">305 0702 421 00 00 327 225 </t>
  </si>
  <si>
    <t>305 0702 421 00 00 327 226</t>
  </si>
  <si>
    <t xml:space="preserve">305 0702 421 00 00 327 290 </t>
  </si>
  <si>
    <t xml:space="preserve">305 0702 421 00 00 327 300 </t>
  </si>
  <si>
    <t xml:space="preserve">305 0702 421 00 00 327 310 </t>
  </si>
  <si>
    <t xml:space="preserve">305 0702 421 00 00 327 340 </t>
  </si>
  <si>
    <t>305 0709 000 00 00 000 000</t>
  </si>
  <si>
    <t>305 0709 001 00 00 000 000</t>
  </si>
  <si>
    <t>305 0709 001 00 00 005 000</t>
  </si>
  <si>
    <t>305 0709 001 00 00 005 210</t>
  </si>
  <si>
    <t>РЦП"Профилактика правонарушений"</t>
  </si>
  <si>
    <t>Здравоохранение ( Фапы)</t>
  </si>
  <si>
    <t>305 0709 001 00 00 005 211</t>
  </si>
  <si>
    <t>305 0709 001 00 00 005 212</t>
  </si>
  <si>
    <t>305 0709 001 00 00 005 213</t>
  </si>
  <si>
    <t>305 0709 001 00 00 005 220</t>
  </si>
  <si>
    <t>305 0709 001 00 00 005 221</t>
  </si>
  <si>
    <t>305 0709 001 00 00 005 222</t>
  </si>
  <si>
    <t>305 0709 001 00 00 005 223</t>
  </si>
  <si>
    <t>305 0709 001 00 00 005 224</t>
  </si>
  <si>
    <t>305 0709 001 00 00 005 225</t>
  </si>
  <si>
    <t>305 0709 001 00 00 005 226</t>
  </si>
  <si>
    <t>305 0709 001 00 00 005 290</t>
  </si>
  <si>
    <t>305 0709 001 00 00 005 300</t>
  </si>
  <si>
    <t>программа</t>
  </si>
  <si>
    <t>305 0709 001 00 00 005 310</t>
  </si>
  <si>
    <t>в т.ч Аппарат</t>
  </si>
  <si>
    <t>305 0709 001 00 00 005 340</t>
  </si>
  <si>
    <t>Комитет по спорту и физической культуре МО "Володарский район"</t>
  </si>
  <si>
    <t>306 0000 000 00 00 000 000</t>
  </si>
  <si>
    <t>306 0902 001 00 00 000 000</t>
  </si>
  <si>
    <t>306 0902 001 00 00 005 000</t>
  </si>
  <si>
    <t>306 0902 001 00 00 005 210</t>
  </si>
  <si>
    <t>306 0902 001 00 00 005 211</t>
  </si>
  <si>
    <t>Итого</t>
  </si>
  <si>
    <t>0114</t>
  </si>
  <si>
    <t>0111</t>
  </si>
  <si>
    <t>0412</t>
  </si>
  <si>
    <t>0505</t>
  </si>
  <si>
    <t>Приложение № 7</t>
  </si>
  <si>
    <t>Приложение № 8</t>
  </si>
  <si>
    <t>Фонд софинансирования социальных расходов (повышение ФОТ работникам бюджетны муниципальных учреждений)</t>
  </si>
  <si>
    <t>095 2 02 01070 00 0000 151</t>
  </si>
  <si>
    <t>компенсация части родительской платы за содержание ребенка в ДОУ</t>
  </si>
  <si>
    <t>Единый сельскохозяйственный налог</t>
  </si>
  <si>
    <t>306 0902 001 00 00 005 212</t>
  </si>
  <si>
    <t>306 0902 001 00 00 005 213</t>
  </si>
  <si>
    <t>306 0902 001 00 00 005 220</t>
  </si>
  <si>
    <t>306 0902 001 00 00 005 221</t>
  </si>
  <si>
    <t>306 0902 001 00 00 005 222</t>
  </si>
  <si>
    <t>306 0902 001 00 00 005 223</t>
  </si>
  <si>
    <t>306 0902 001 00 00 005 224</t>
  </si>
  <si>
    <t>306 0902 001 00 00 005 225</t>
  </si>
  <si>
    <t>306 0902 001 00 00 005 226</t>
  </si>
  <si>
    <t>306 0902 001 00 00 005 290</t>
  </si>
  <si>
    <t>306 0902 001 00 00 005 300</t>
  </si>
  <si>
    <t>306 0902 001 00 00 005 310</t>
  </si>
  <si>
    <t>306 0902 001 00 00 005 340</t>
  </si>
  <si>
    <t>306 0902 522 00 00 000 000</t>
  </si>
  <si>
    <t>306 0902 522 00 00 455 000</t>
  </si>
  <si>
    <t>306 0902 522 00 00 455 290</t>
  </si>
  <si>
    <t>Финансовое управление МО "Володарский район"</t>
  </si>
  <si>
    <t>Приложение № 10</t>
  </si>
  <si>
    <t>Приложение № 11</t>
  </si>
  <si>
    <t>307 0000 000 00 00 000 000</t>
  </si>
  <si>
    <t>307 0106 000 00 00 000 000</t>
  </si>
  <si>
    <t>307 0106 001 00 00 000 000</t>
  </si>
  <si>
    <t>307 0106 001 00 00 005 000</t>
  </si>
  <si>
    <t>307 0106 001 00 00 005 210</t>
  </si>
  <si>
    <t>307 0106 001 00 00 005 211</t>
  </si>
  <si>
    <t>307 0106 001 00 00 005 212</t>
  </si>
  <si>
    <t>307 0106 001 00 00 005 213</t>
  </si>
  <si>
    <t>307 0106 001 00 00 005 220</t>
  </si>
  <si>
    <t>307 0106 001 00 00 005 221</t>
  </si>
  <si>
    <t>307 0106 001 00 00 005 222</t>
  </si>
  <si>
    <t>307 0106 001 00 00 005 223</t>
  </si>
  <si>
    <t>307 0106 001 00 00 005 224</t>
  </si>
  <si>
    <t>307 0106 001 00 00 005 225</t>
  </si>
  <si>
    <t>307 0106 001 00 00 005 226</t>
  </si>
  <si>
    <t>307 0106 001 00 00 005 290</t>
  </si>
  <si>
    <t>307 0106 001 00 00 005 300</t>
  </si>
  <si>
    <t>307 0106 001 00 00 005 310</t>
  </si>
  <si>
    <t>307 0106 001 00 00 005 340</t>
  </si>
  <si>
    <t>307 0112 000 00 00 000 000</t>
  </si>
  <si>
    <t>Процентные платежи по долговым обязательствам</t>
  </si>
  <si>
    <t>307 0112 065 00 00 000 000</t>
  </si>
  <si>
    <t>Процентные платежи по муниципальному долгу</t>
  </si>
  <si>
    <t>307 0112 065 00 00 152 000</t>
  </si>
  <si>
    <t>307 0112 065 00 00 152 231</t>
  </si>
  <si>
    <t>307 0113 070 00 00 000 000</t>
  </si>
  <si>
    <t>РЦП "Профилактика правонарушений"</t>
  </si>
  <si>
    <t>Резервные фонды органов местного самоуправления</t>
  </si>
  <si>
    <t>307 0113 070 00 00 184 000</t>
  </si>
  <si>
    <t>307 0113 070 00 00 184 290</t>
  </si>
  <si>
    <t>Другие общегосударственные расходы</t>
  </si>
  <si>
    <t>307 0115 000 00 00 000 000</t>
  </si>
  <si>
    <t>307 0115 001 00 00 000 000</t>
  </si>
  <si>
    <t>307 0115 001 00 00 005 000</t>
  </si>
  <si>
    <t>307 0115 001 00 00 005 290</t>
  </si>
  <si>
    <t>Дорожное хозяйство</t>
  </si>
  <si>
    <t>307 0115 315 00 00 000 000</t>
  </si>
  <si>
    <t>ФОК "Чемпион"</t>
  </si>
  <si>
    <t>Юный Олипиец</t>
  </si>
  <si>
    <t>Отдельные мероприятия в области дорожного хозяйства</t>
  </si>
  <si>
    <t>307 0115 315 00 00 365 000</t>
  </si>
  <si>
    <t>307 0115 315 00 00 365 290</t>
  </si>
  <si>
    <t>Информационные технологии и связь</t>
  </si>
  <si>
    <t>307 0115 330 00 00 000 000</t>
  </si>
  <si>
    <t>Обеспечение мероприятий по реформированию государственной и муниципальной службы</t>
  </si>
  <si>
    <t>307 0115 330 00 00 211 000</t>
  </si>
  <si>
    <t>307 0115 330 00 00 211 290</t>
  </si>
  <si>
    <t>Областная целевая программа "Адресная поддержка решения наиболее острых проблем социально-экономического развития МО Астраханской области на 2005-2008 гг"</t>
  </si>
  <si>
    <t>307 0115 522 56 00 000 000</t>
  </si>
  <si>
    <t>307 0115 522 56 00 005 000</t>
  </si>
  <si>
    <t>307 0115 522 56 00 005 290</t>
  </si>
  <si>
    <t>307 0302 000 00 00 000 000</t>
  </si>
  <si>
    <t>Другие вопросы в области социальной политики</t>
  </si>
  <si>
    <t>1006</t>
  </si>
  <si>
    <t>Воинские формирования, органы, подразделения</t>
  </si>
  <si>
    <t>307 0302 202 00 00 000 000</t>
  </si>
  <si>
    <t>Обеспечение функционирования органов в сфере национальной безопасности и правоохранительной деятельности</t>
  </si>
  <si>
    <t>307 0302 202 00 00 253 000</t>
  </si>
  <si>
    <t>307 0302 202 00 00 253 210</t>
  </si>
  <si>
    <t>307 0302 202 00 00 253 211</t>
  </si>
  <si>
    <t>307 0302 202 00 00 253 213</t>
  </si>
  <si>
    <t>307 0302 202 00 00 253 290</t>
  </si>
  <si>
    <t>307 0309 000 00 00 000 000</t>
  </si>
  <si>
    <t>Мероприятия по гражданской обороне</t>
  </si>
  <si>
    <t>307 0309 219 00 00 000 000</t>
  </si>
  <si>
    <t>Подготовка населения и организаций к действиям в чрезвычайной ситуации в мирное и военное время</t>
  </si>
  <si>
    <t>307 0309 219 00 00 261 000</t>
  </si>
  <si>
    <t>на комплектование книжных фондов библиотек МО</t>
  </si>
  <si>
    <t>денежные выплаты мед. Персоналу Фапов, врачам, фельшерам и мед. Сестрам "СМП"</t>
  </si>
  <si>
    <t>000 1 05 03000 01 0000 110</t>
  </si>
  <si>
    <t>000 1 11 05010 00 0000 120</t>
  </si>
  <si>
    <t>000 1 11 05030 00 0000 120</t>
  </si>
  <si>
    <t>в т.ч Образование</t>
  </si>
  <si>
    <t>000 300 00000 00 0000 000</t>
  </si>
  <si>
    <t>в т.ч Здравоохранение</t>
  </si>
  <si>
    <t>в .т.ч Культура</t>
  </si>
  <si>
    <t>в т.ч Детская музыкалльная школа</t>
  </si>
  <si>
    <t>в т.ч Комитет по спорту</t>
  </si>
  <si>
    <t>307 0309 219 00 00 261 290</t>
  </si>
  <si>
    <t>Мероприятия по предупреждению и ликвидации последствий чрезвычайных ситуаций и стихийных бедствий</t>
  </si>
  <si>
    <t>307 0309 218 00 00 000 000</t>
  </si>
  <si>
    <t>Мероприятия по ликвидации чрезвычайных ситуаций и стихийных бедствий, выполняемые в рамках специальных решений</t>
  </si>
  <si>
    <t>307 0309 218 00 00 262 000</t>
  </si>
  <si>
    <t>307 0309 218 00 00 262 290</t>
  </si>
  <si>
    <t>307 0411 000 00 00 000 000</t>
  </si>
  <si>
    <t>Геодезия и картография</t>
  </si>
  <si>
    <t>307 0411 336 00 00 000 000</t>
  </si>
  <si>
    <t>Мероприятия по землеустройству и землепользованию</t>
  </si>
  <si>
    <t>307 0411 336 00 00 406 000</t>
  </si>
  <si>
    <t>307 0411 336 00 00 406 290</t>
  </si>
  <si>
    <t>Мероприятия в области строительства, архитектуры и градостроительства (ремонт кровли)</t>
  </si>
  <si>
    <t>307 0411 338 00 00 000 000</t>
  </si>
  <si>
    <t>Строительство объектов для нужд отрасли</t>
  </si>
  <si>
    <t>307 0411 338 00 00 213 000</t>
  </si>
  <si>
    <t>307 0411 338 00 00 213 300</t>
  </si>
  <si>
    <t>307 0411 338 00 00 213 310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</si>
  <si>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</si>
  <si>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307 0411 090 00 00 000 000</t>
  </si>
  <si>
    <t>Оценка недвижимости, признание прав и регулирование отношений по государственной и муниципальной собственности</t>
  </si>
  <si>
    <t>307 0411 090 00 00 200 000</t>
  </si>
  <si>
    <t>307 0411 090 00 00 200 290</t>
  </si>
  <si>
    <t>307 0504 000 00 00 000 000</t>
  </si>
  <si>
    <t>307 0504 001 00 00 000 000</t>
  </si>
  <si>
    <t>307 0504 001 00 00 005 000</t>
  </si>
  <si>
    <t>307 0504 001 00 00 005 290</t>
  </si>
  <si>
    <t>Поддержка коммунального хозяйства</t>
  </si>
  <si>
    <t>307 0504 351 00 00 000 000</t>
  </si>
  <si>
    <t>Отдельные мероприятия в области морского и речного транспорта</t>
  </si>
  <si>
    <t>307 0504 351 00 00 364 000</t>
  </si>
  <si>
    <t>Субсидия молодым семьям и специалситам проживающих на селе</t>
  </si>
  <si>
    <t>Субсидия молодым семьям из областного бюджета</t>
  </si>
  <si>
    <t>Организация питания школьников в общеобразовательных учреждениях</t>
  </si>
  <si>
    <t>307 0504 351 00 00 364 290</t>
  </si>
  <si>
    <t>307 0803 000 00 00 000 000</t>
  </si>
  <si>
    <t>Телерадиокомпании</t>
  </si>
  <si>
    <t>307 0803 453 00 00 000 000</t>
  </si>
  <si>
    <t>307 0803 453 00 00 327 000</t>
  </si>
  <si>
    <t>307 0803 453 00 00 327 290</t>
  </si>
  <si>
    <t>307 0804 000 00 00 000 000</t>
  </si>
  <si>
    <t xml:space="preserve">Периодическая печать </t>
  </si>
  <si>
    <t>307 0804 456 00 00 000 000</t>
  </si>
  <si>
    <t>307 0804 456 00 00 327 000</t>
  </si>
  <si>
    <t>307 0804 456 00 00 327 290</t>
  </si>
  <si>
    <t>Периодические издания, учрежденные органами законодательной и исполнительной власти</t>
  </si>
  <si>
    <t>Учреждения культуры (библиотеки)</t>
  </si>
  <si>
    <t>Здравоохранение (больницы и амбулатории)</t>
  </si>
  <si>
    <t>Здравоохранение (доп. выплаты мед.персоналу скорой мед.помощи)</t>
  </si>
  <si>
    <t>% к общим расходам</t>
  </si>
  <si>
    <t>ФОТ к общему ФОТ</t>
  </si>
  <si>
    <t>307 0804 457 00 00 000 000</t>
  </si>
  <si>
    <t xml:space="preserve">План  2009 год </t>
  </si>
  <si>
    <t xml:space="preserve">План  2010 год </t>
  </si>
  <si>
    <t xml:space="preserve">План  2011 год </t>
  </si>
  <si>
    <t>на обеспечение государственных гарантий прав граждн на получение общедоступного и бесплатного дошкольного, начального общего, среднего(полного)общего образования, а также дополнительного образования в общеобразовательных учреждениях</t>
  </si>
  <si>
    <t>на организацию благоустройства и озеленение территории</t>
  </si>
  <si>
    <t>300.202.02999.05.0000.151</t>
  </si>
  <si>
    <t>300 202 02068 05 0000 151</t>
  </si>
  <si>
    <t>Доходы бюджета на  2009-2011гг</t>
  </si>
  <si>
    <t>План 2009г.</t>
  </si>
  <si>
    <t>План 2010г.</t>
  </si>
  <si>
    <t>План 2011г.</t>
  </si>
  <si>
    <t>классификации расходов бюджетов Российской Федерации на 2008-2011гг</t>
  </si>
  <si>
    <t>Расходы  бюджета МО "Володарский район"  2009-2011гг.</t>
  </si>
  <si>
    <t>Функционирование высшего должностного лица</t>
  </si>
  <si>
    <t>Поддержка общестенных организация</t>
  </si>
  <si>
    <t>ОВД по Володарскому району</t>
  </si>
  <si>
    <t>Др.вопросы в области нац.экономики реализация районных целевых программ</t>
  </si>
  <si>
    <t>307 0804 457 00 00 327 000</t>
  </si>
  <si>
    <t>307 0804 457 00 00 327 290</t>
  </si>
  <si>
    <t>307 1001 000 00 00 000 000</t>
  </si>
  <si>
    <t>Меры социальной поддержки граждан</t>
  </si>
  <si>
    <t>307 1001 505 00 00 000 000</t>
  </si>
  <si>
    <t>Доплаты к пенсиям государственных служащих субъектов РФ и муниципальных служащих</t>
  </si>
  <si>
    <t>307 1001 505 00 00 714 000</t>
  </si>
  <si>
    <t>Социальное обеспечение</t>
  </si>
  <si>
    <t>307 1001 505 00 00 714 260</t>
  </si>
  <si>
    <t>Пособия по социальной помощи населению</t>
  </si>
  <si>
    <t>307 1001 505 00 00 714 262</t>
  </si>
  <si>
    <t>307 1002 000 00 00 000 000</t>
  </si>
  <si>
    <t>Мероприятия в области занятости населения в Российской Федерации</t>
  </si>
  <si>
    <t>307 1002 510 00 00 000 000</t>
  </si>
  <si>
    <t>Организация общественных работ</t>
  </si>
  <si>
    <t>307 1002 510 00 00 273 000</t>
  </si>
  <si>
    <t>307 1002 510 00 00 273 290</t>
  </si>
  <si>
    <t>307 1003 000 00 00 000 000</t>
  </si>
  <si>
    <t>307 1003 001 00 00 000 000</t>
  </si>
  <si>
    <t>Пенсии по государственному пенсионному обеспечению, доплаты к пенсиям, дополнительное материальное обеспечение, пособия и компенсации (стипендии студентам)</t>
  </si>
  <si>
    <t>307 1003 001 00 00 703 000</t>
  </si>
  <si>
    <t>307 1003 001 00 00 703 260</t>
  </si>
  <si>
    <t>307 1003 001 00 00 703 262</t>
  </si>
  <si>
    <t>Мероприятия в области социальной политики (коммунальные специалистам-задолженность)</t>
  </si>
  <si>
    <t>307 1003 001 00 00 482 000</t>
  </si>
  <si>
    <t>Программные мероприятия отдела тобразования</t>
  </si>
  <si>
    <t>Программные мероприятия комитета по делам семьи, детства и молодежи</t>
  </si>
  <si>
    <t>Комитет по делам семьи, детства и молодежи</t>
  </si>
  <si>
    <t>Дополнительное образование (ДДТ)</t>
  </si>
  <si>
    <t>ДМШ №16</t>
  </si>
  <si>
    <t>Увеличение библиотечного фонда</t>
  </si>
  <si>
    <t>Здравоохранение ФАПы</t>
  </si>
  <si>
    <t>Комитет по спорту  ( программа)</t>
  </si>
  <si>
    <t>Спортивный комплекс "Новинка"</t>
  </si>
  <si>
    <t>Спорткомплекс в п. ВОЛОДАРСКИЙ "олимп"</t>
  </si>
  <si>
    <t>Футбольный клуб(программа)</t>
  </si>
  <si>
    <t>Конно- спортивный клуб</t>
  </si>
  <si>
    <t>Комитет по спорту АУП</t>
  </si>
  <si>
    <t>Стипендия студентам</t>
  </si>
  <si>
    <t>Центр занятности (общественные работы)</t>
  </si>
  <si>
    <t>Компенцация родительской платы</t>
  </si>
  <si>
    <t>Финансовая помощь из областного бюджета</t>
  </si>
  <si>
    <t>Финансовая помощь из районного бюджета</t>
  </si>
  <si>
    <t>307 1003 001 00 00 482 260</t>
  </si>
  <si>
    <t>307 1003 001 00 00 482 262</t>
  </si>
  <si>
    <t>Комитет по делам семьи, детства и молодежи МО "Володарский район"</t>
  </si>
  <si>
    <t>308 0000 000 00 00 000 000</t>
  </si>
  <si>
    <t>308 0707 000 00 00 000 000</t>
  </si>
  <si>
    <t>Строительство жилья  муниципальной собственности</t>
  </si>
  <si>
    <t>308 0707 001 00 00 000 000</t>
  </si>
  <si>
    <t>308 0707 001 00 00 005 000</t>
  </si>
  <si>
    <t>308 0707 001 00 00 005 210</t>
  </si>
  <si>
    <t>308 0707 001 00 00 005 211</t>
  </si>
  <si>
    <t>308 0707 001 00 00 005 212</t>
  </si>
  <si>
    <t>308 0707 001 00 00 005 213</t>
  </si>
  <si>
    <t>308 0707 001 00 00 005 220</t>
  </si>
  <si>
    <t>308 0707 001 00 00 005 221</t>
  </si>
  <si>
    <t>308 0707 001 00 00 005 222</t>
  </si>
  <si>
    <t>308 0707 001 00 00 005 223</t>
  </si>
  <si>
    <t>308 0707 001 00 00 005 224</t>
  </si>
  <si>
    <t>308 0707 001 00 00 005 225</t>
  </si>
  <si>
    <t>308 0707 001 00 00 005 226</t>
  </si>
  <si>
    <t>308 0707 001 00 00 005 290</t>
  </si>
  <si>
    <t>308 0707 001 00 00 005 300</t>
  </si>
  <si>
    <t>308 0707 001 00 00 005 310</t>
  </si>
  <si>
    <t>308 0707 001 00 00 005 340</t>
  </si>
  <si>
    <t>308 0707 522 00 00 000 000</t>
  </si>
  <si>
    <t>Субсидии</t>
  </si>
  <si>
    <t>308 0707 522 00 00 197 000</t>
  </si>
  <si>
    <t>308 0707 522 00 00 197 290</t>
  </si>
  <si>
    <t>Проведение мероприятий для детей и молодежи</t>
  </si>
  <si>
    <t>308 0707 522 00 00 447 000</t>
  </si>
  <si>
    <t>308 0707 522 00 00 447 290</t>
  </si>
  <si>
    <t>Муниципальные образования Володарского района</t>
  </si>
  <si>
    <t>400 0000 000 00 00 000 000</t>
  </si>
  <si>
    <t>400 1101 000 00 00 000 000</t>
  </si>
  <si>
    <t>Дотации и субвенции</t>
  </si>
  <si>
    <t>400 1101 517 00 00 000 000</t>
  </si>
  <si>
    <t>400 1101 517 00 00 505 000</t>
  </si>
  <si>
    <t>Перечисления другим бюджетам бюджетной системы РФ</t>
  </si>
  <si>
    <t>400 1101 517 00 00 505 251</t>
  </si>
  <si>
    <t>400 1103 000 00 00 000 000</t>
  </si>
  <si>
    <t>Фельдшерско-акушерские пункты</t>
  </si>
  <si>
    <t>400 1103 478 00 00 000 000</t>
  </si>
  <si>
    <t>400 1103 478 00 00 327 000</t>
  </si>
  <si>
    <t>400 1103 478 00 00 327 210</t>
  </si>
  <si>
    <t>400 1103 478 00 00 327 211</t>
  </si>
  <si>
    <t>400 1103 478 00 00 327 213</t>
  </si>
  <si>
    <t>400 1103 478 00 00 327 220</t>
  </si>
  <si>
    <t>400 1103 478 00 00 327 221</t>
  </si>
  <si>
    <t>400 1103 478 00 00 327 223</t>
  </si>
  <si>
    <t>400 1103 478 00 00 327 225</t>
  </si>
  <si>
    <t>400 1103 478 00 00 327 300</t>
  </si>
  <si>
    <t>400 1103 478 00 00 327 340</t>
  </si>
  <si>
    <t>Итого МО "Володарский район"</t>
  </si>
  <si>
    <t xml:space="preserve">  Итого доходы и источники:</t>
  </si>
  <si>
    <t>Отклонение доходной части (с учетом источников финансирования) от расходов</t>
  </si>
  <si>
    <t>ДЕФИЦИТ:</t>
  </si>
  <si>
    <t>Расходы на оказание помощи гражданам</t>
  </si>
  <si>
    <t>тыс.руб.</t>
  </si>
  <si>
    <t>1004</t>
  </si>
  <si>
    <t>Код бюджетной классификации</t>
  </si>
  <si>
    <t>Налог на доходы физических лиц</t>
  </si>
  <si>
    <t>000 1 01 02000 01 0000 110</t>
  </si>
  <si>
    <t>000 1 05 00000 00 0000 000</t>
  </si>
  <si>
    <t>Единый налог, взимаемый в связи с применением упрощенной системы налогообложения</t>
  </si>
  <si>
    <t>000 1 05 01000 01 0000 110</t>
  </si>
  <si>
    <t>Единый налог на вмененный доход для отдельных видов деятельности</t>
  </si>
  <si>
    <t xml:space="preserve">Государственная пошлина </t>
  </si>
  <si>
    <t>000 1 08 00000 00 0000 110</t>
  </si>
  <si>
    <t>Источники внутреннего финансирования</t>
  </si>
  <si>
    <t>Наименование источников финансирования</t>
  </si>
  <si>
    <t>Код администратора</t>
  </si>
  <si>
    <t>Всего источники внутреннего финансирования дефицита бюджета</t>
  </si>
  <si>
    <t>Финансовое управление администрации МО "Володарский район"</t>
  </si>
  <si>
    <t>307</t>
  </si>
  <si>
    <t>ДОЛГОВЫЕ ОБЯЗАТЕЛЬСТВА</t>
  </si>
  <si>
    <t>02 01 00 00 00 0000 000</t>
  </si>
  <si>
    <t>02 01 00 00 00 0000 700</t>
  </si>
  <si>
    <t>02 01 02 00 00 0000 710</t>
  </si>
  <si>
    <t>02 00 00 00 00 0000 800</t>
  </si>
  <si>
    <t>02 01 01 00 00 0000 810</t>
  </si>
  <si>
    <t>02 01 02 00 00 0000 810</t>
  </si>
  <si>
    <t>Остатки средств бюджетов</t>
  </si>
  <si>
    <t>08 00 00 00 00 0000 000</t>
  </si>
  <si>
    <t>Увеличение остатков средств бюджетов</t>
  </si>
  <si>
    <t>08 00 00 00 00 0000 510</t>
  </si>
  <si>
    <t>Уменьшение остатков средств бюджетов</t>
  </si>
  <si>
    <t>08 00 00 00 00 0000 610</t>
  </si>
  <si>
    <t xml:space="preserve">Данные по выделению дотации и передаче </t>
  </si>
  <si>
    <t>полномочий муниципальным образованиям на 2008 г.</t>
  </si>
  <si>
    <t>Наименование МО</t>
  </si>
  <si>
    <t>Всего</t>
  </si>
  <si>
    <t>Дотация на сбалансированность бюджета</t>
  </si>
  <si>
    <t>Субвенция для осуществления воинского учета</t>
  </si>
  <si>
    <t>Дотация из ФФПП (областная)</t>
  </si>
  <si>
    <t>Актюбинский с/с</t>
  </si>
  <si>
    <t>Алтынжарский с/с</t>
  </si>
  <si>
    <t>Большемогойский с/с</t>
  </si>
  <si>
    <t>п.Винный</t>
  </si>
  <si>
    <t>с.Зеленга</t>
  </si>
  <si>
    <t>Калининский с/с</t>
  </si>
  <si>
    <t xml:space="preserve"> На реализацию ОЦП"Развитие культуры и культурного наследия АО"</t>
  </si>
  <si>
    <t>На реализацию ФЦП "Социальное развитие села до 2010 года "</t>
  </si>
  <si>
    <t>На обеспечение мероприятий по переселению граждан из аварийного жилищного фонда</t>
  </si>
  <si>
    <t>Козловский с/с</t>
  </si>
  <si>
    <t>Крутовский с/с</t>
  </si>
  <si>
    <t>Маковский с/с</t>
  </si>
  <si>
    <t>Марфинский с/с</t>
  </si>
  <si>
    <t>Мултановский с/с</t>
  </si>
  <si>
    <t>Новинский с/с</t>
  </si>
  <si>
    <t>Н-Красинский с/с</t>
  </si>
  <si>
    <t>С-Бугорский с/с</t>
  </si>
  <si>
    <t>Султановский с/с</t>
  </si>
  <si>
    <t>Тишковский с/с</t>
  </si>
  <si>
    <t>Тулугановский с/с</t>
  </si>
  <si>
    <t>Тумакский с/с</t>
  </si>
  <si>
    <t>Хуторской с/с</t>
  </si>
  <si>
    <t>Цветновский с/с</t>
  </si>
  <si>
    <t>п. Володарский</t>
  </si>
  <si>
    <t>ИТОГО поселения</t>
  </si>
  <si>
    <t>Главные распорядители средств местного бюджета – администраторы</t>
  </si>
  <si>
    <t xml:space="preserve">Код бюджетной классификации </t>
  </si>
  <si>
    <t>Наименование администратора доходов</t>
  </si>
  <si>
    <t>Финансовое управление администрации Володарского района ИНН 3002003500  КПП 300201001</t>
  </si>
  <si>
    <t>111 01 050 05 0000 120</t>
  </si>
  <si>
    <t>Дивиденды по акциям и доходы от прочих форм участия в капитале, находящихся в собственности муниципальных районов</t>
  </si>
  <si>
    <t xml:space="preserve">111 03 050 05 0000 120 </t>
  </si>
  <si>
    <t>Проценты, полученные от представления бюджетных кредитов  внутри страны за счет средств бюджетов муниципальных районов</t>
  </si>
  <si>
    <t>111 05012 05 0000 120</t>
  </si>
  <si>
    <t>Арендная  плата и поступления от продажи права на заключение договоров аренды за земли, предназначенные  для целей жилищного строительства, до разграничения гос. собственности на землю, и расположенные в границах межселенных территорий</t>
  </si>
  <si>
    <t>1 11 05025 05 0000 120</t>
  </si>
  <si>
    <t>Арендная плата и поступления от продажи права на заключение договоров аренды за земли , находящиеся в собственности муниципальных районов</t>
  </si>
  <si>
    <t>1 11 05025 10 0000 120</t>
  </si>
  <si>
    <t>Арендная плата и поступления от продажи права на заключение договоров аренды за земли , находящиеся в собственности поселений</t>
  </si>
  <si>
    <t>111 05035 05 0000 120</t>
  </si>
  <si>
    <t xml:space="preserve">Доходы от  сдачи в аренду имущества, находящегося в оперативном управлении органов управления  муниципальных районов и созданных ими учреждений и в хозяйственном ведении муниципальных унитарных предприятий </t>
  </si>
  <si>
    <t>111 07015 05 0000120</t>
  </si>
  <si>
    <t>Доходы от перечисления части прибыли, оставшейся  после уплаты налогов  и иных обязательных платежей  муниципальных унитарных предприятий, созданных муниципальными районами</t>
  </si>
  <si>
    <t>111 08035 05 0000120</t>
  </si>
  <si>
    <t>Доходы от эксплуатации использования имущества автомобильных дорог, находящихся в собственности муниципальных районов</t>
  </si>
  <si>
    <t>111 08045 05 0000120</t>
  </si>
  <si>
    <t>Прочие поступления от использования  имущества, находящегося в собственности муниципальных районов</t>
  </si>
  <si>
    <t xml:space="preserve">113 03050 05 0000130 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</si>
  <si>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</si>
  <si>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114 02030 05 0000 410</t>
  </si>
  <si>
    <t>Доходы от реализации имущества, находящегося в  собственности муниципальных районов (в части реализации основных средств по указанному имуществу)</t>
  </si>
  <si>
    <t>114 02031 05 0000 410</t>
  </si>
  <si>
    <t>Доходы от реализации   имущества  муниципальных  унитарных предприятий, созданных  муниципальными районами (в части реализации основных средств по указанному имуществу)ллизации основных средств по указанному налогу запасов по указанному имуществу)</t>
  </si>
  <si>
    <t>114 02031 05 0000 440</t>
  </si>
  <si>
    <t>Доходы от реализации  имущества муниципальных  унитарных предприятий, созданных муниципальными районами   (в части реализации материальных запасов по указанному имуществу)</t>
  </si>
  <si>
    <t>1 14 02032 05 0000 410</t>
  </si>
  <si>
    <t>Доходы  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</si>
  <si>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1 14 02032 05 0000 440</t>
  </si>
  <si>
    <t>114 02033 05 0000 410</t>
  </si>
  <si>
    <t>Доходы от реализации иного имущества, находящегося в собственности муниципальных  районов (в части реализации основных средств по указанному имуществу)</t>
  </si>
  <si>
    <t>114 02033 05 0000 440</t>
  </si>
  <si>
    <t>Доходы от реализации иного имущества, находящегося в собственности муниципальных районов (в части реализации материальных запасов по указанному имуществу)</t>
  </si>
  <si>
    <t>114 03050 05 0000 410</t>
  </si>
  <si>
    <t>Средства от распоряжения  и реализации конфискованного и иного имущества, обращенного в доходы  муниципальных районов ( в части реализации основных средств по указанному имуществу)</t>
  </si>
  <si>
    <t>114 03050 05 0000 440</t>
  </si>
  <si>
    <t>Средства от распоряжения и реализации конфискованного и иного имущества, обращенного в доходы  муниципальных  районов (в части реализации материальных запасов по указанному имуществу )</t>
  </si>
  <si>
    <t>114 04050 05 0000 420</t>
  </si>
  <si>
    <t>Доходы от продажи нематериальных активов, находящихся в собственности муниципальных районов</t>
  </si>
  <si>
    <t>115 02050 05 0000 140</t>
  </si>
  <si>
    <t>Платежи, взимаемые  организациями  муниципальных  районов за выполнение определенных  функций</t>
  </si>
  <si>
    <t>116 18050 05 0000 140</t>
  </si>
  <si>
    <t>Денежные  взыскания  (штрафы) за нарушение бюджетного законодательства (в части бюджетов  муниципальных районов)</t>
  </si>
  <si>
    <t>116 23050 05 0000 140</t>
  </si>
  <si>
    <t>Ремонт  подвалов многоквартирных домов</t>
  </si>
  <si>
    <t>Доходы  от возмещения ущерба при возникновении страховых случаев , когда выгодоприобретателями по договорам страхования выступают  получатели средств бюджетов  муниципальных районов</t>
  </si>
  <si>
    <t>116 32050 05 0000 140</t>
  </si>
  <si>
    <t>Возмещение сумм, израсходованных незаконно или не по целевому назначению, а также доходов, полученных от использования (в части бюджетов муниципальных районов)</t>
  </si>
  <si>
    <t>116 90050 05 0000 140</t>
  </si>
  <si>
    <t>Прочие поступления  от денежных взысканий (штрафов) и иных сумм в возмещение ущерба, зачисляемые в бюджеты муниципальных районов</t>
  </si>
  <si>
    <t>117 05050 05 0000 180</t>
  </si>
  <si>
    <t>Прочие неналоговые доходы бюджетов муниципальных районов</t>
  </si>
  <si>
    <t>Коды бюджетной классификации администраторов  по расходам</t>
  </si>
  <si>
    <t>МО "Володарский район" на 2008 год</t>
  </si>
  <si>
    <t>Наименование МО, учреждения</t>
  </si>
  <si>
    <t>код администратора</t>
  </si>
  <si>
    <t>муниципальные образования (поселения)</t>
  </si>
  <si>
    <t>401 0000 000 00 00 000 000</t>
  </si>
  <si>
    <t>402 0000 000 00 00 000 000</t>
  </si>
  <si>
    <t>403 0000 000 00 00 000 000</t>
  </si>
  <si>
    <t>404 0000 000 00 00 000 000</t>
  </si>
  <si>
    <t>405 0000 000 00 00 000 000</t>
  </si>
  <si>
    <t>406 0000 000 00 00 000 000</t>
  </si>
  <si>
    <t>407 0000 000 00 00 000 000</t>
  </si>
  <si>
    <t>408 0000 000 00 00 000 000</t>
  </si>
  <si>
    <t>409 0000 000 00 00 000 000</t>
  </si>
  <si>
    <t>410 0000 000 00 00 000 000</t>
  </si>
  <si>
    <t>411 0000 000 00 00 000 000</t>
  </si>
  <si>
    <t>412 0000 000 00 00 000 000</t>
  </si>
  <si>
    <t>413 0000 000 00 00 000 000</t>
  </si>
  <si>
    <t>414 0000 000 00 00 000 000</t>
  </si>
  <si>
    <t>415 0000 000 00 00 000 000</t>
  </si>
  <si>
    <t>416 0000 000 00 00 000 000</t>
  </si>
  <si>
    <t>417 0000 000 00 00 000 000</t>
  </si>
  <si>
    <t>418 0000 000 00 00 000 000</t>
  </si>
  <si>
    <t>419 0000 000 00 00 000 000</t>
  </si>
  <si>
    <t>420 0000 000 00 00 000 000</t>
  </si>
  <si>
    <t>421 0000 000 00 00 000 000</t>
  </si>
  <si>
    <t>финансовое управление (райбюджет)</t>
  </si>
  <si>
    <t>303 0901 000 00 00 000 000</t>
  </si>
  <si>
    <t>ЦРБ Володарского района</t>
  </si>
  <si>
    <t>303 0901 470 00 01 327 000</t>
  </si>
  <si>
    <t>Тумакская участковая больница</t>
  </si>
  <si>
    <t>303 0901 470 00 02 327 000</t>
  </si>
  <si>
    <t>Марфинская участковая больница</t>
  </si>
  <si>
    <t>303 0901 470 00 03 327 000</t>
  </si>
  <si>
    <t>Цветновская участковая больница</t>
  </si>
  <si>
    <t>303 0901 470 00 04 327 000</t>
  </si>
  <si>
    <t>Тишковская участковая больница</t>
  </si>
  <si>
    <t>303 0901 470 00 05 327 000</t>
  </si>
  <si>
    <t>Большемогойская амбулатория</t>
  </si>
  <si>
    <t>303 0901 471 00 01 327 000</t>
  </si>
  <si>
    <t>Новинская амбулатория</t>
  </si>
  <si>
    <t>303 0901 471 00 02 327 000</t>
  </si>
  <si>
    <t>Мултановская амбулатория</t>
  </si>
  <si>
    <t>202 01001 05 0000 151</t>
  </si>
  <si>
    <t>Дотации бюджетам муниципальных районов на выравнивание бюджетной обеспеченности</t>
  </si>
  <si>
    <t>202 01003 05 0000 151</t>
  </si>
  <si>
    <t>Дотации бюджетам муниципальных районов на поддержку мер по обеспечению сбалансированности бюджетов</t>
  </si>
  <si>
    <t>202 03999 05 0000 151</t>
  </si>
  <si>
    <t>Прочие субвенции бюджетам муниципальных районов</t>
  </si>
  <si>
    <t>202 03021 05 0000 151</t>
  </si>
  <si>
    <t>Субвенции бюджетам муниципальных районов на ежемесячное денежное вознаграждение за классное руководство</t>
  </si>
  <si>
    <t>202 03024 05 0000 151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</si>
  <si>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</si>
  <si>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</si>
  <si>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</si>
  <si>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</si>
  <si>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</si>
  <si>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</si>
  <si>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</si>
  <si>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</si>
  <si>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</si>
  <si>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</si>
  <si>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</si>
  <si>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Cубвенция на обеспечение государственных гарантий прав граждн на получение общедоступного и бесплатного дошкольного, начального общего, среднего(полного)общего образования, а также дополнительного образования в общеобразовательных учреждениях</t>
  </si>
  <si>
    <t>Субвенция на содержание комиссии по делам несовершеннолетних и административных комиссий</t>
  </si>
  <si>
    <t>202 02068 05 0000 151</t>
  </si>
  <si>
    <t>Субсидии бюджетам муниципальных районов на комплектование книжных фондов библиотек муниципальных образований</t>
  </si>
  <si>
    <t>202 02074 05 0000 151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</si>
  <si>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</si>
  <si>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202 02999 05 0000 151</t>
  </si>
  <si>
    <t>Прочие субсидии бюджетам муниципальных районов</t>
  </si>
  <si>
    <t>202 04999 05 0000 151</t>
  </si>
  <si>
    <t>Прочие межбюджетные трансферты, передаваемые бюджетам муниципальных районов</t>
  </si>
  <si>
    <t xml:space="preserve"> 202 09024 05 0000 151</t>
  </si>
  <si>
    <t>Прочие безвозмездные поступления в бюджеты муниципальных районов от бюджетов субъектов Российской Федерации</t>
  </si>
  <si>
    <t>202 04012 05 0000 151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</si>
  <si>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</si>
  <si>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303 0901 471 00 03 327 000</t>
  </si>
  <si>
    <t>МУК "РДК"</t>
  </si>
  <si>
    <t>Кинотеатр "Дельта"</t>
  </si>
  <si>
    <t>МУДО ДХШ № 16 п.Володарский</t>
  </si>
  <si>
    <t>304 0702 423 00 04 327 000</t>
  </si>
  <si>
    <t>МУДО ДМШ № 31 с.Козлово</t>
  </si>
  <si>
    <t>304 0702 423 00 05 327 000</t>
  </si>
  <si>
    <t>МУДО ДМШ № 38 с.Марфино</t>
  </si>
  <si>
    <t>304 0702 423 00 06 327 000</t>
  </si>
  <si>
    <t>МУДО ДМШ № 28       с.Тумак</t>
  </si>
  <si>
    <t>304 0702 423 00 07 327 000</t>
  </si>
  <si>
    <t>МУДО ДМШ № 16       п.Володарский</t>
  </si>
  <si>
    <t>304 0702 423 00 08 327 000</t>
  </si>
  <si>
    <t>Отдел образования</t>
  </si>
  <si>
    <t>Володарская СОШ № 2</t>
  </si>
  <si>
    <t>305 0702 421 00 01 327 000</t>
  </si>
  <si>
    <t>Володарская СОШ № 1</t>
  </si>
  <si>
    <t>305 0702 421 00 02 327 000</t>
  </si>
  <si>
    <t>Зеленгинская СОШ</t>
  </si>
  <si>
    <t>305 0702 421 00 03 327 000</t>
  </si>
  <si>
    <t>Калининская СОШ</t>
  </si>
  <si>
    <t>305 0702 421 00 04 327 000</t>
  </si>
  <si>
    <t>Марфинская СОШ</t>
  </si>
  <si>
    <t>305 0702 421 00 05 327 000</t>
  </si>
  <si>
    <t>Козловская  СОШ</t>
  </si>
  <si>
    <t>305 0702 421 00 06 327 000</t>
  </si>
  <si>
    <t>Сизобугорская СОШ</t>
  </si>
  <si>
    <t>305 0702 421 00 07 327 000</t>
  </si>
  <si>
    <t>Цветновская СОШ</t>
  </si>
  <si>
    <t>305 0702 421 00 08 327 000</t>
  </si>
  <si>
    <t>Тулугановская СОШ</t>
  </si>
  <si>
    <t>305 0702 421 00 09 327 000</t>
  </si>
  <si>
    <t>Мултановская СОШ</t>
  </si>
  <si>
    <t>305 0702 421 00 10 327 000</t>
  </si>
  <si>
    <t>Сорочинская СОШ</t>
  </si>
  <si>
    <t>305 0702 421 00 11 327 000</t>
  </si>
  <si>
    <t>Новинская СОШ</t>
  </si>
  <si>
    <t>305 0702 421 00 12 327 000</t>
  </si>
  <si>
    <t>Алтынжарская СОШ</t>
  </si>
  <si>
    <t>305 0702 421 00 13 327 000</t>
  </si>
  <si>
    <t>Б-Могойская СОШ</t>
  </si>
  <si>
    <t>305 0702 421 00 14 327 000</t>
  </si>
  <si>
    <t>Тумакская  СОШ</t>
  </si>
  <si>
    <t>305 0702 421 00 15 327 000</t>
  </si>
  <si>
    <t>Тишковская  СОШ</t>
  </si>
  <si>
    <t>305 0702 421 00 16 327 000</t>
  </si>
  <si>
    <t>Яблонская  ООШ</t>
  </si>
  <si>
    <t>305 0702 421 00 17 327 000</t>
  </si>
  <si>
    <t>Тюринская  ООШ</t>
  </si>
  <si>
    <t>305 0702 421 00 18 327 000</t>
  </si>
  <si>
    <t>Болдыревская   ООШ</t>
  </si>
  <si>
    <t>305 0702 421 00 19 327 000</t>
  </si>
  <si>
    <t>Костюбинская   ООШ</t>
  </si>
  <si>
    <t>305 0702 421 00 20 327 000</t>
  </si>
  <si>
    <t>Лебяжинская   ООШ</t>
  </si>
  <si>
    <t>305 0702 421 00 21 327 000</t>
  </si>
  <si>
    <t>Алексеевская   ООШ</t>
  </si>
  <si>
    <t>305 0702 421 00 22 327 000</t>
  </si>
  <si>
    <t>Н-Васильевская   ООШ</t>
  </si>
  <si>
    <t>305 0702 421 00 23 327 000</t>
  </si>
  <si>
    <t>Н-Красинская   ООШ</t>
  </si>
  <si>
    <t>305 0702 421 00 24 327 000</t>
  </si>
  <si>
    <t>Султановская   ООШ</t>
  </si>
  <si>
    <t>305 0702 421 00 25 327 000</t>
  </si>
  <si>
    <t>Винновская   ООШ</t>
  </si>
  <si>
    <t>305 0702 421 00 26 327 000</t>
  </si>
  <si>
    <t>Крутовская   ООШ</t>
  </si>
  <si>
    <t>305 0702 421 00 27 327 000</t>
  </si>
  <si>
    <t>Маковская   ООШ</t>
  </si>
  <si>
    <t>305 0702 421 00 28 327 000</t>
  </si>
  <si>
    <t>Н-Рычанская   ООШ</t>
  </si>
  <si>
    <t>305 0702 421 00 29 327 000</t>
  </si>
  <si>
    <t>Ямнинская   ООШ</t>
  </si>
  <si>
    <t>305 0702 421 00 30 327 000</t>
  </si>
  <si>
    <t>Трубнинская   НОШ</t>
  </si>
  <si>
    <t>305 0702 421 00 31 327 000</t>
  </si>
  <si>
    <t>Камарданская   НОШ</t>
  </si>
  <si>
    <t>305 0702 421 00 32 327 000</t>
  </si>
  <si>
    <t>Володарская ВСОШ</t>
  </si>
  <si>
    <t>305 0702 421 00 33 327 000</t>
  </si>
  <si>
    <t>ДОУ "Березка"</t>
  </si>
  <si>
    <t>305 0701 420 00 01 327 000</t>
  </si>
  <si>
    <t>ДОУ "Ивушка"</t>
  </si>
  <si>
    <t>305 0701 420 00 02 327 000</t>
  </si>
  <si>
    <t>ДДТ п.Володарский</t>
  </si>
  <si>
    <t>305 0702 423 00 01 327 000</t>
  </si>
  <si>
    <t>ДДТ с.Марфино</t>
  </si>
  <si>
    <t>305 0702 423 00 02 327 000</t>
  </si>
  <si>
    <t>Централизованная бухгалтерия</t>
  </si>
  <si>
    <t>305 0709 452 00 00 327 000</t>
  </si>
  <si>
    <t>Аппарат районного отдела образования</t>
  </si>
  <si>
    <t>Комитет по спорту и физической культуре</t>
  </si>
  <si>
    <t xml:space="preserve"> Комитет по спорту ( АУП)</t>
  </si>
  <si>
    <t>306 0904 001 00 00 005 000</t>
  </si>
  <si>
    <t xml:space="preserve"> Спорткомплекс с. Новинка</t>
  </si>
  <si>
    <t>306 0902 512 00 01 327 000</t>
  </si>
  <si>
    <t xml:space="preserve">Спорткомплекс п. Володарский  </t>
  </si>
  <si>
    <t>306 0902 512 00 02 327 000</t>
  </si>
  <si>
    <t>ДЮСШ п.Володарский</t>
  </si>
  <si>
    <t>306 0902 512 00 03 327 000</t>
  </si>
  <si>
    <t xml:space="preserve">Комитет по делам семьи, детства и молодежи </t>
  </si>
  <si>
    <t>Проценты , полученные от представления бюджетных кредитов внутри страны</t>
  </si>
  <si>
    <t>000 1 11 03 000 00 0000 120</t>
  </si>
  <si>
    <t>Плата за негативное воздействие на окружающую среду</t>
  </si>
  <si>
    <t>000 2 00 00000 00 0000 000</t>
  </si>
  <si>
    <t>000 3 00 00000 00 0000 000</t>
  </si>
  <si>
    <t>Дотации бюджетам на поддержку мер по обеспечению сбалансированности бюджетов</t>
  </si>
  <si>
    <t>Субвенции от других бюджетов бюджетной системы РФ</t>
  </si>
  <si>
    <t>Субсидии от других бюджетов бюджетной системы РФ</t>
  </si>
  <si>
    <t>000 2 02 04000 00 0000 151</t>
  </si>
  <si>
    <t>ВСЕГО ДОХОДОВ:</t>
  </si>
  <si>
    <t>Дотации от других бюджетов бюджетной системы РФ.</t>
  </si>
  <si>
    <t>к постановлению главы</t>
  </si>
  <si>
    <t>МО "Володарский район"</t>
  </si>
  <si>
    <t>Астраханской области</t>
  </si>
  <si>
    <t>№ п/п</t>
  </si>
  <si>
    <t>Привлечение прочих источников финансирования дефицита бюджета</t>
  </si>
  <si>
    <t>на предоставление дотации поселениям</t>
  </si>
  <si>
    <t>на первичный воинский учет</t>
  </si>
  <si>
    <t>Арендная плата за земли</t>
  </si>
  <si>
    <t>Арендная плата за имущество</t>
  </si>
  <si>
    <t>Межбюджетные трансферты военкоматы</t>
  </si>
  <si>
    <t>Киносеть</t>
  </si>
  <si>
    <t>Кредитные соглашения и договоры, заключенные от имени 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</si>
  <si>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Приложение № 5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</si>
  <si>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</si>
  <si>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Приложение № 9</t>
  </si>
  <si>
    <t>№1 от 29.01.2009г.</t>
  </si>
  <si>
    <t>№ 1 от 29.01.2009г.</t>
  </si>
  <si>
    <t>№ 1  от 29.01.2009г.</t>
  </si>
  <si>
    <t>№ 1  от  29.01.2009г.</t>
  </si>
  <si>
    <t>№ 1_от  29.01.2009г.</t>
  </si>
  <si>
    <t>№ 1 от  29.01.2009г.</t>
  </si>
  <si>
    <t>доходов бюджета МО "Володарский район" по основным доходным источникам на 2009 год</t>
  </si>
  <si>
    <t>000 1 05 02000 02 0000 110</t>
  </si>
  <si>
    <t>000 1 12 01000 01 0000 120</t>
  </si>
  <si>
    <t>000 1 14 00000 00 0000 410</t>
  </si>
  <si>
    <t>000 1 16 00000 00 0000 140</t>
  </si>
  <si>
    <t>000 1 17 00000 00 0000 180</t>
  </si>
  <si>
    <t>000 1 19 00000 00 0000 151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</si>
</sst>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0.0000000"/>
    <numFmt numFmtId="186" formatCode="[$-FC19]d\ mmmm\ yyyy\ &quot;г.&quot;"/>
    <numFmt numFmtId="187" formatCode="_(* #,##0.0_);_(* \(#,##0.0\);_(* &quot;-&quot;??_);_(@_)"/>
    <numFmt numFmtId="188" formatCode="_(* #,##0_);_(* \(#,##0\);_(* &quot;-&quot;??_);_(@_)"/>
    <numFmt numFmtId="189" formatCode="#,##0.0"/>
    <numFmt numFmtId="190" formatCode="0.0%"/>
    <numFmt numFmtId="191" formatCode="_-* #,##0.0_р_._-;\-* #,##0.0_р_._-;_-* &quot;-&quot;??_р_._-;_-@_-"/>
    <numFmt numFmtId="192" formatCode="_-* #,##0_р_._-;\-* #,##0_р_._-;_-* &quot;-&quot;??_р_._-;_-@_-"/>
    <numFmt numFmtId="193" formatCode="_-* #,##0.0_р_._-;\-* #,##0.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#,##0&quot;р.&quot;"/>
    <numFmt numFmtId="208" formatCode="0.00000000"/>
    <numFmt numFmtId="209" formatCode="0.000000000"/>
    <numFmt numFmtId="210" formatCode="0.0000000000"/>
    <numFmt numFmtId="211" formatCode="0.000%"/>
    <numFmt numFmtId="212" formatCode="000000"/>
    <numFmt numFmtId="213" formatCode="0.00000%"/>
    <numFmt numFmtId="214" formatCode="0.0000%"/>
    <numFmt numFmtId="215" formatCode="_-* #,##0_р_._-;\-* #,##0_р_._-;_-* &quot;-&quot;?_р_._-;_-@_-"/>
    <numFmt numFmtId="216" formatCode="0000"/>
    <numFmt numFmtId="217" formatCode="#,##0.00&quot;р.&quot;"/>
    <numFmt numFmtId="218" formatCode="#,##0.00_р_."/>
    <numFmt numFmtId="219" formatCode="#,##0.0_р_."/>
    <numFmt numFmtId="220" formatCode="#,##0_р_."/>
  </numFmts>
  <fonts count="66">
    <font>
      <sz val="10"/>
      <name val="Arial"/>
      <family val="0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8"/>
      <name val="Arial Cyr"/>
      <family val="0"/>
    </font>
    <font>
      <b/>
      <i/>
      <sz val="10"/>
      <name val="Arial"/>
      <family val="0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  <font>
      <sz val="12"/>
      <name val="Arial"/>
      <family val="0"/>
    </font>
    <font>
      <sz val="12"/>
      <name val="Arial Cyr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49" fontId="0" fillId="0" borderId="10" xfId="0" applyNumberFormat="1" applyBorder="1" applyAlignment="1">
      <alignment/>
    </xf>
    <xf numFmtId="188" fontId="0" fillId="0" borderId="10" xfId="61" applyNumberFormat="1" applyBorder="1" applyAlignment="1">
      <alignment wrapText="1"/>
    </xf>
    <xf numFmtId="49" fontId="0" fillId="0" borderId="10" xfId="0" applyNumberFormat="1" applyFill="1" applyBorder="1" applyAlignment="1">
      <alignment/>
    </xf>
    <xf numFmtId="188" fontId="0" fillId="0" borderId="10" xfId="61" applyNumberFormat="1" applyBorder="1" applyAlignment="1">
      <alignment/>
    </xf>
    <xf numFmtId="0" fontId="0" fillId="0" borderId="0" xfId="0" applyFill="1" applyAlignment="1">
      <alignment horizontal="center" wrapText="1"/>
    </xf>
    <xf numFmtId="49" fontId="0" fillId="0" borderId="10" xfId="0" applyNumberFormat="1" applyFont="1" applyBorder="1" applyAlignment="1">
      <alignment/>
    </xf>
    <xf numFmtId="188" fontId="0" fillId="0" borderId="10" xfId="61" applyNumberFormat="1" applyFont="1" applyBorder="1" applyAlignment="1">
      <alignment/>
    </xf>
    <xf numFmtId="188" fontId="0" fillId="0" borderId="10" xfId="61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34" borderId="10" xfId="53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2" fillId="0" borderId="10" xfId="53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left" wrapText="1"/>
      <protection/>
    </xf>
    <xf numFmtId="0" fontId="8" fillId="33" borderId="11" xfId="53" applyFont="1" applyFill="1" applyBorder="1" applyAlignment="1">
      <alignment/>
      <protection/>
    </xf>
    <xf numFmtId="0" fontId="8" fillId="34" borderId="10" xfId="53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9" fillId="34" borderId="10" xfId="53" applyFont="1" applyFill="1" applyBorder="1" applyAlignment="1">
      <alignment horizontal="left" wrapText="1"/>
      <protection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0" fillId="35" borderId="0" xfId="0" applyFill="1" applyAlignment="1">
      <alignment/>
    </xf>
    <xf numFmtId="188" fontId="0" fillId="34" borderId="10" xfId="61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88" fontId="4" fillId="34" borderId="10" xfId="61" applyNumberFormat="1" applyFont="1" applyFill="1" applyBorder="1" applyAlignment="1">
      <alignment wrapText="1"/>
    </xf>
    <xf numFmtId="49" fontId="0" fillId="34" borderId="10" xfId="61" applyNumberFormat="1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49" fontId="4" fillId="34" borderId="10" xfId="61" applyNumberFormat="1" applyFont="1" applyFill="1" applyBorder="1" applyAlignment="1">
      <alignment horizontal="left" wrapText="1"/>
    </xf>
    <xf numFmtId="188" fontId="4" fillId="34" borderId="10" xfId="61" applyNumberFormat="1" applyFont="1" applyFill="1" applyBorder="1" applyAlignment="1">
      <alignment horizontal="left" wrapText="1"/>
    </xf>
    <xf numFmtId="188" fontId="4" fillId="34" borderId="10" xfId="61" applyNumberFormat="1" applyFont="1" applyFill="1" applyBorder="1" applyAlignment="1">
      <alignment/>
    </xf>
    <xf numFmtId="0" fontId="14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188" fontId="4" fillId="34" borderId="10" xfId="61" applyNumberFormat="1" applyFont="1" applyFill="1" applyBorder="1" applyAlignment="1">
      <alignment horizontal="left"/>
    </xf>
    <xf numFmtId="188" fontId="0" fillId="0" borderId="0" xfId="61" applyNumberFormat="1" applyAlignment="1">
      <alignment/>
    </xf>
    <xf numFmtId="0" fontId="4" fillId="34" borderId="1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9" fontId="0" fillId="0" borderId="0" xfId="0" applyNumberFormat="1" applyAlignment="1">
      <alignment/>
    </xf>
    <xf numFmtId="0" fontId="0" fillId="0" borderId="10" xfId="0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4" fillId="0" borderId="0" xfId="0" applyFont="1" applyFill="1" applyAlignment="1">
      <alignment horizontal="left"/>
    </xf>
    <xf numFmtId="0" fontId="2" fillId="0" borderId="11" xfId="5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2" fillId="0" borderId="10" xfId="53" applyFont="1" applyFill="1" applyBorder="1" applyAlignment="1">
      <alignment horizontal="right" wrapText="1"/>
      <protection/>
    </xf>
    <xf numFmtId="0" fontId="4" fillId="36" borderId="10" xfId="0" applyFont="1" applyFill="1" applyBorder="1" applyAlignment="1">
      <alignment horizontal="center" wrapText="1"/>
    </xf>
    <xf numFmtId="188" fontId="4" fillId="36" borderId="10" xfId="61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49" fontId="4" fillId="36" borderId="10" xfId="0" applyNumberFormat="1" applyFont="1" applyFill="1" applyBorder="1" applyAlignment="1">
      <alignment/>
    </xf>
    <xf numFmtId="188" fontId="4" fillId="36" borderId="10" xfId="61" applyNumberFormat="1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188" fontId="4" fillId="37" borderId="10" xfId="61" applyNumberFormat="1" applyFont="1" applyFill="1" applyBorder="1" applyAlignment="1">
      <alignment horizontal="center" wrapText="1"/>
    </xf>
    <xf numFmtId="188" fontId="4" fillId="36" borderId="10" xfId="61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38" borderId="10" xfId="0" applyFont="1" applyFill="1" applyBorder="1" applyAlignment="1">
      <alignment horizontal="center" wrapText="1"/>
    </xf>
    <xf numFmtId="188" fontId="0" fillId="0" borderId="10" xfId="61" applyNumberFormat="1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188" fontId="0" fillId="38" borderId="10" xfId="61" applyNumberForma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34" borderId="10" xfId="53" applyFont="1" applyFill="1" applyBorder="1">
      <alignment/>
      <protection/>
    </xf>
    <xf numFmtId="188" fontId="4" fillId="34" borderId="10" xfId="61" applyNumberFormat="1" applyFont="1" applyFill="1" applyBorder="1" applyAlignment="1">
      <alignment/>
    </xf>
    <xf numFmtId="188" fontId="0" fillId="0" borderId="10" xfId="61" applyNumberFormat="1" applyFont="1" applyFill="1" applyBorder="1" applyAlignment="1">
      <alignment/>
    </xf>
    <xf numFmtId="0" fontId="8" fillId="33" borderId="10" xfId="53" applyFont="1" applyFill="1" applyBorder="1" applyAlignment="1">
      <alignment horizontal="left"/>
      <protection/>
    </xf>
    <xf numFmtId="188" fontId="4" fillId="33" borderId="10" xfId="61" applyNumberFormat="1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0" fontId="8" fillId="0" borderId="10" xfId="53" applyFont="1" applyFill="1" applyBorder="1" applyAlignment="1">
      <alignment horizontal="left"/>
      <protection/>
    </xf>
    <xf numFmtId="0" fontId="8" fillId="36" borderId="10" xfId="53" applyFont="1" applyFill="1" applyBorder="1" applyAlignment="1">
      <alignment horizontal="left"/>
      <protection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188" fontId="4" fillId="34" borderId="10" xfId="61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188" fontId="0" fillId="34" borderId="10" xfId="61" applyNumberFormat="1" applyFont="1" applyFill="1" applyBorder="1" applyAlignment="1">
      <alignment wrapText="1"/>
    </xf>
    <xf numFmtId="49" fontId="0" fillId="34" borderId="10" xfId="61" applyNumberFormat="1" applyFont="1" applyFill="1" applyBorder="1" applyAlignment="1">
      <alignment horizontal="left"/>
    </xf>
    <xf numFmtId="188" fontId="0" fillId="34" borderId="10" xfId="61" applyNumberFormat="1" applyFont="1" applyFill="1" applyBorder="1" applyAlignment="1">
      <alignment horizontal="center"/>
    </xf>
    <xf numFmtId="188" fontId="0" fillId="34" borderId="10" xfId="61" applyNumberFormat="1" applyFont="1" applyFill="1" applyBorder="1" applyAlignment="1">
      <alignment horizontal="center"/>
    </xf>
    <xf numFmtId="49" fontId="0" fillId="34" borderId="10" xfId="61" applyNumberFormat="1" applyFont="1" applyFill="1" applyBorder="1" applyAlignment="1">
      <alignment horizontal="left" wrapText="1"/>
    </xf>
    <xf numFmtId="188" fontId="0" fillId="34" borderId="10" xfId="61" applyNumberFormat="1" applyFont="1" applyFill="1" applyBorder="1" applyAlignment="1">
      <alignment horizontal="left" wrapText="1"/>
    </xf>
    <xf numFmtId="188" fontId="4" fillId="34" borderId="10" xfId="61" applyNumberFormat="1" applyFont="1" applyFill="1" applyBorder="1" applyAlignment="1">
      <alignment horizontal="center" wrapText="1"/>
    </xf>
    <xf numFmtId="188" fontId="0" fillId="34" borderId="10" xfId="61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188" fontId="0" fillId="34" borderId="10" xfId="61" applyNumberFormat="1" applyFont="1" applyFill="1" applyBorder="1" applyAlignment="1">
      <alignment horizontal="center" wrapText="1"/>
    </xf>
    <xf numFmtId="188" fontId="0" fillId="34" borderId="10" xfId="61" applyNumberFormat="1" applyFont="1" applyFill="1" applyBorder="1" applyAlignment="1">
      <alignment/>
    </xf>
    <xf numFmtId="188" fontId="0" fillId="34" borderId="15" xfId="61" applyNumberFormat="1" applyFont="1" applyFill="1" applyBorder="1" applyAlignment="1">
      <alignment wrapText="1"/>
    </xf>
    <xf numFmtId="188" fontId="0" fillId="34" borderId="15" xfId="61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188" fontId="0" fillId="0" borderId="0" xfId="61" applyNumberFormat="1" applyFont="1" applyAlignment="1">
      <alignment/>
    </xf>
    <xf numFmtId="9" fontId="4" fillId="34" borderId="0" xfId="0" applyNumberFormat="1" applyFont="1" applyFill="1" applyBorder="1" applyAlignment="1">
      <alignment horizontal="center"/>
    </xf>
    <xf numFmtId="188" fontId="0" fillId="34" borderId="0" xfId="0" applyNumberFormat="1" applyFont="1" applyFill="1" applyBorder="1" applyAlignment="1">
      <alignment horizontal="center"/>
    </xf>
    <xf numFmtId="9" fontId="0" fillId="34" borderId="12" xfId="0" applyNumberFormat="1" applyFont="1" applyFill="1" applyBorder="1" applyAlignment="1">
      <alignment/>
    </xf>
    <xf numFmtId="9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8" fontId="0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49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3" fontId="4" fillId="0" borderId="16" xfId="61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4" fillId="0" borderId="10" xfId="61" applyNumberFormat="1" applyFont="1" applyBorder="1" applyAlignment="1">
      <alignment horizontal="center"/>
    </xf>
    <xf numFmtId="188" fontId="4" fillId="0" borderId="0" xfId="61" applyNumberFormat="1" applyFont="1" applyAlignment="1">
      <alignment/>
    </xf>
    <xf numFmtId="3" fontId="0" fillId="0" borderId="10" xfId="61" applyNumberFormat="1" applyFont="1" applyBorder="1" applyAlignment="1">
      <alignment horizontal="center"/>
    </xf>
    <xf numFmtId="3" fontId="0" fillId="0" borderId="10" xfId="61" applyNumberFormat="1" applyBorder="1" applyAlignment="1">
      <alignment horizontal="center"/>
    </xf>
    <xf numFmtId="0" fontId="15" fillId="0" borderId="10" xfId="0" applyFont="1" applyBorder="1" applyAlignment="1">
      <alignment wrapText="1"/>
    </xf>
    <xf numFmtId="3" fontId="15" fillId="0" borderId="10" xfId="61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3" fontId="0" fillId="0" borderId="0" xfId="61" applyNumberFormat="1" applyAlignment="1">
      <alignment horizontal="center"/>
    </xf>
    <xf numFmtId="0" fontId="4" fillId="0" borderId="0" xfId="0" applyFont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88" fontId="0" fillId="0" borderId="0" xfId="61" applyNumberFormat="1" applyFill="1" applyBorder="1" applyAlignment="1">
      <alignment wrapText="1"/>
    </xf>
    <xf numFmtId="0" fontId="0" fillId="0" borderId="0" xfId="0" applyFill="1" applyBorder="1" applyAlignment="1">
      <alignment/>
    </xf>
    <xf numFmtId="3" fontId="18" fillId="33" borderId="10" xfId="61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1" fontId="17" fillId="33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88" fontId="4" fillId="0" borderId="0" xfId="61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8" fontId="0" fillId="0" borderId="0" xfId="61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1" fontId="18" fillId="34" borderId="10" xfId="61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wrapText="1"/>
    </xf>
    <xf numFmtId="49" fontId="0" fillId="0" borderId="10" xfId="61" applyNumberFormat="1" applyFont="1" applyFill="1" applyBorder="1" applyAlignment="1">
      <alignment horizontal="right" wrapText="1"/>
    </xf>
    <xf numFmtId="188" fontId="5" fillId="0" borderId="10" xfId="61" applyNumberFormat="1" applyFont="1" applyFill="1" applyBorder="1" applyAlignment="1">
      <alignment horizontal="center"/>
    </xf>
    <xf numFmtId="188" fontId="6" fillId="0" borderId="10" xfId="61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188" fontId="6" fillId="0" borderId="10" xfId="61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/>
    </xf>
    <xf numFmtId="188" fontId="0" fillId="0" borderId="0" xfId="61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8" fontId="0" fillId="34" borderId="0" xfId="61" applyNumberFormat="1" applyFont="1" applyFill="1" applyAlignment="1">
      <alignment/>
    </xf>
    <xf numFmtId="179" fontId="8" fillId="34" borderId="10" xfId="61" applyFont="1" applyFill="1" applyBorder="1" applyAlignment="1">
      <alignment horizontal="right"/>
    </xf>
    <xf numFmtId="179" fontId="2" fillId="0" borderId="10" xfId="61" applyFont="1" applyFill="1" applyBorder="1" applyAlignment="1">
      <alignment horizontal="right"/>
    </xf>
    <xf numFmtId="179" fontId="8" fillId="33" borderId="10" xfId="61" applyFont="1" applyFill="1" applyBorder="1" applyAlignment="1">
      <alignment/>
    </xf>
    <xf numFmtId="179" fontId="8" fillId="36" borderId="10" xfId="61" applyFont="1" applyFill="1" applyBorder="1" applyAlignment="1">
      <alignment/>
    </xf>
    <xf numFmtId="179" fontId="0" fillId="0" borderId="0" xfId="61" applyFont="1" applyBorder="1" applyAlignment="1">
      <alignment/>
    </xf>
    <xf numFmtId="179" fontId="4" fillId="33" borderId="10" xfId="61" applyFont="1" applyFill="1" applyBorder="1" applyAlignment="1">
      <alignment horizontal="center"/>
    </xf>
    <xf numFmtId="179" fontId="0" fillId="0" borderId="10" xfId="61" applyFont="1" applyBorder="1" applyAlignment="1">
      <alignment horizontal="center"/>
    </xf>
    <xf numFmtId="179" fontId="4" fillId="34" borderId="10" xfId="61" applyFont="1" applyFill="1" applyBorder="1" applyAlignment="1">
      <alignment horizontal="center"/>
    </xf>
    <xf numFmtId="179" fontId="4" fillId="0" borderId="10" xfId="61" applyFont="1" applyBorder="1" applyAlignment="1">
      <alignment horizontal="center"/>
    </xf>
    <xf numFmtId="179" fontId="0" fillId="0" borderId="10" xfId="61" applyFont="1" applyFill="1" applyBorder="1" applyAlignment="1">
      <alignment horizontal="center"/>
    </xf>
    <xf numFmtId="179" fontId="4" fillId="0" borderId="10" xfId="61" applyFont="1" applyFill="1" applyBorder="1" applyAlignment="1">
      <alignment horizontal="center"/>
    </xf>
    <xf numFmtId="179" fontId="0" fillId="0" borderId="10" xfId="61" applyFont="1" applyFill="1" applyBorder="1" applyAlignment="1">
      <alignment/>
    </xf>
    <xf numFmtId="179" fontId="0" fillId="0" borderId="10" xfId="61" applyFont="1" applyFill="1" applyBorder="1" applyAlignment="1">
      <alignment/>
    </xf>
    <xf numFmtId="179" fontId="4" fillId="34" borderId="10" xfId="61" applyFont="1" applyFill="1" applyBorder="1" applyAlignment="1">
      <alignment/>
    </xf>
    <xf numFmtId="179" fontId="4" fillId="0" borderId="10" xfId="61" applyFont="1" applyFill="1" applyBorder="1" applyAlignment="1">
      <alignment/>
    </xf>
    <xf numFmtId="179" fontId="0" fillId="0" borderId="10" xfId="61" applyFont="1" applyFill="1" applyBorder="1" applyAlignment="1">
      <alignment wrapText="1"/>
    </xf>
    <xf numFmtId="179" fontId="4" fillId="33" borderId="10" xfId="61" applyFont="1" applyFill="1" applyBorder="1" applyAlignment="1">
      <alignment/>
    </xf>
    <xf numFmtId="179" fontId="0" fillId="0" borderId="10" xfId="61" applyFont="1" applyBorder="1" applyAlignment="1">
      <alignment/>
    </xf>
    <xf numFmtId="179" fontId="4" fillId="34" borderId="10" xfId="61" applyFont="1" applyFill="1" applyBorder="1" applyAlignment="1">
      <alignment wrapText="1"/>
    </xf>
    <xf numFmtId="179" fontId="4" fillId="0" borderId="10" xfId="61" applyFont="1" applyBorder="1" applyAlignment="1">
      <alignment/>
    </xf>
    <xf numFmtId="179" fontId="0" fillId="0" borderId="10" xfId="61" applyFont="1" applyBorder="1" applyAlignment="1">
      <alignment wrapText="1"/>
    </xf>
    <xf numFmtId="179" fontId="4" fillId="0" borderId="10" xfId="61" applyFont="1" applyBorder="1" applyAlignment="1">
      <alignment wrapText="1"/>
    </xf>
    <xf numFmtId="179" fontId="0" fillId="0" borderId="10" xfId="61" applyFont="1" applyBorder="1" applyAlignment="1">
      <alignment wrapText="1"/>
    </xf>
    <xf numFmtId="179" fontId="0" fillId="0" borderId="10" xfId="61" applyFont="1" applyBorder="1" applyAlignment="1">
      <alignment/>
    </xf>
    <xf numFmtId="179" fontId="0" fillId="0" borderId="15" xfId="61" applyFont="1" applyBorder="1" applyAlignment="1">
      <alignment/>
    </xf>
    <xf numFmtId="179" fontId="4" fillId="39" borderId="10" xfId="61" applyFont="1" applyFill="1" applyBorder="1" applyAlignment="1">
      <alignment/>
    </xf>
    <xf numFmtId="179" fontId="0" fillId="34" borderId="10" xfId="61" applyFont="1" applyFill="1" applyBorder="1" applyAlignment="1">
      <alignment/>
    </xf>
    <xf numFmtId="179" fontId="4" fillId="34" borderId="0" xfId="61" applyFont="1" applyFill="1" applyBorder="1" applyAlignment="1">
      <alignment/>
    </xf>
    <xf numFmtId="179" fontId="7" fillId="34" borderId="0" xfId="61" applyFont="1" applyFill="1" applyBorder="1" applyAlignment="1">
      <alignment/>
    </xf>
    <xf numFmtId="179" fontId="16" fillId="0" borderId="0" xfId="61" applyFont="1" applyBorder="1" applyAlignment="1">
      <alignment/>
    </xf>
    <xf numFmtId="179" fontId="0" fillId="0" borderId="14" xfId="61" applyFont="1" applyBorder="1" applyAlignment="1">
      <alignment/>
    </xf>
    <xf numFmtId="179" fontId="0" fillId="0" borderId="0" xfId="61" applyFont="1" applyAlignment="1">
      <alignment/>
    </xf>
    <xf numFmtId="179" fontId="5" fillId="0" borderId="0" xfId="61" applyFont="1" applyAlignment="1">
      <alignment/>
    </xf>
    <xf numFmtId="188" fontId="0" fillId="0" borderId="0" xfId="61" applyNumberFormat="1" applyFont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21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179" fontId="20" fillId="0" borderId="10" xfId="61" applyFont="1" applyBorder="1" applyAlignment="1">
      <alignment/>
    </xf>
    <xf numFmtId="179" fontId="4" fillId="0" borderId="10" xfId="61" applyFont="1" applyFill="1" applyBorder="1" applyAlignment="1">
      <alignment wrapText="1"/>
    </xf>
    <xf numFmtId="179" fontId="20" fillId="33" borderId="10" xfId="61" applyFont="1" applyFill="1" applyBorder="1" applyAlignment="1">
      <alignment/>
    </xf>
    <xf numFmtId="179" fontId="4" fillId="33" borderId="10" xfId="61" applyFont="1" applyFill="1" applyBorder="1" applyAlignment="1">
      <alignment wrapText="1"/>
    </xf>
    <xf numFmtId="188" fontId="8" fillId="33" borderId="10" xfId="0" applyNumberFormat="1" applyFont="1" applyFill="1" applyBorder="1" applyAlignment="1">
      <alignment/>
    </xf>
    <xf numFmtId="188" fontId="22" fillId="0" borderId="10" xfId="61" applyNumberFormat="1" applyFont="1" applyFill="1" applyBorder="1" applyAlignment="1">
      <alignment/>
    </xf>
    <xf numFmtId="187" fontId="4" fillId="0" borderId="10" xfId="61" applyNumberFormat="1" applyFont="1" applyFill="1" applyBorder="1" applyAlignment="1">
      <alignment wrapText="1"/>
    </xf>
    <xf numFmtId="179" fontId="8" fillId="38" borderId="10" xfId="61" applyFont="1" applyFill="1" applyBorder="1" applyAlignment="1">
      <alignment horizontal="right"/>
    </xf>
    <xf numFmtId="179" fontId="2" fillId="38" borderId="10" xfId="61" applyFont="1" applyFill="1" applyBorder="1" applyAlignment="1">
      <alignment horizontal="right"/>
    </xf>
    <xf numFmtId="218" fontId="4" fillId="0" borderId="10" xfId="61" applyNumberFormat="1" applyFont="1" applyFill="1" applyBorder="1" applyAlignment="1">
      <alignment wrapText="1"/>
    </xf>
    <xf numFmtId="218" fontId="20" fillId="0" borderId="10" xfId="61" applyNumberFormat="1" applyFont="1" applyBorder="1" applyAlignment="1">
      <alignment/>
    </xf>
    <xf numFmtId="218" fontId="4" fillId="33" borderId="10" xfId="61" applyNumberFormat="1" applyFont="1" applyFill="1" applyBorder="1" applyAlignment="1">
      <alignment horizontal="center"/>
    </xf>
    <xf numFmtId="219" fontId="4" fillId="0" borderId="10" xfId="61" applyNumberFormat="1" applyFont="1" applyFill="1" applyBorder="1" applyAlignment="1">
      <alignment wrapText="1"/>
    </xf>
    <xf numFmtId="0" fontId="2" fillId="35" borderId="10" xfId="53" applyFont="1" applyFill="1" applyBorder="1" applyAlignment="1">
      <alignment horizontal="left"/>
      <protection/>
    </xf>
    <xf numFmtId="49" fontId="4" fillId="38" borderId="10" xfId="0" applyNumberFormat="1" applyFont="1" applyFill="1" applyBorder="1" applyAlignment="1">
      <alignment/>
    </xf>
    <xf numFmtId="188" fontId="4" fillId="38" borderId="10" xfId="61" applyNumberFormat="1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179" fontId="7" fillId="33" borderId="10" xfId="61" applyFont="1" applyFill="1" applyBorder="1" applyAlignment="1">
      <alignment horizontal="center"/>
    </xf>
    <xf numFmtId="180" fontId="4" fillId="0" borderId="10" xfId="61" applyNumberFormat="1" applyFont="1" applyFill="1" applyBorder="1" applyAlignment="1">
      <alignment wrapText="1"/>
    </xf>
    <xf numFmtId="0" fontId="0" fillId="38" borderId="11" xfId="0" applyFont="1" applyFill="1" applyBorder="1" applyAlignment="1">
      <alignment vertical="distributed"/>
    </xf>
    <xf numFmtId="0" fontId="0" fillId="38" borderId="16" xfId="0" applyFont="1" applyFill="1" applyBorder="1" applyAlignment="1">
      <alignment vertical="distributed"/>
    </xf>
    <xf numFmtId="49" fontId="0" fillId="38" borderId="10" xfId="0" applyNumberFormat="1" applyFont="1" applyFill="1" applyBorder="1" applyAlignment="1">
      <alignment vertical="distributed"/>
    </xf>
    <xf numFmtId="0" fontId="9" fillId="33" borderId="10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35" borderId="0" xfId="0" applyFont="1" applyFill="1" applyAlignment="1">
      <alignment/>
    </xf>
    <xf numFmtId="0" fontId="23" fillId="36" borderId="0" xfId="0" applyFont="1" applyFill="1" applyAlignment="1">
      <alignment/>
    </xf>
    <xf numFmtId="0" fontId="14" fillId="33" borderId="10" xfId="0" applyFont="1" applyFill="1" applyBorder="1" applyAlignment="1">
      <alignment horizontal="center" wrapText="1"/>
    </xf>
    <xf numFmtId="0" fontId="14" fillId="38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49" fontId="14" fillId="37" borderId="11" xfId="61" applyNumberFormat="1" applyFont="1" applyFill="1" applyBorder="1" applyAlignment="1">
      <alignment horizontal="center" wrapText="1"/>
    </xf>
    <xf numFmtId="49" fontId="14" fillId="37" borderId="21" xfId="61" applyNumberFormat="1" applyFont="1" applyFill="1" applyBorder="1" applyAlignment="1">
      <alignment horizontal="center" wrapText="1"/>
    </xf>
    <xf numFmtId="0" fontId="14" fillId="37" borderId="10" xfId="0" applyFont="1" applyFill="1" applyBorder="1" applyAlignment="1">
      <alignment/>
    </xf>
    <xf numFmtId="49" fontId="14" fillId="0" borderId="10" xfId="0" applyNumberFormat="1" applyFont="1" applyBorder="1" applyAlignment="1">
      <alignment/>
    </xf>
    <xf numFmtId="188" fontId="14" fillId="0" borderId="10" xfId="61" applyNumberFormat="1" applyFont="1" applyFill="1" applyBorder="1" applyAlignment="1">
      <alignment wrapText="1"/>
    </xf>
    <xf numFmtId="187" fontId="14" fillId="0" borderId="10" xfId="61" applyNumberFormat="1" applyFont="1" applyFill="1" applyBorder="1" applyAlignment="1">
      <alignment wrapText="1"/>
    </xf>
    <xf numFmtId="218" fontId="14" fillId="0" borderId="10" xfId="61" applyNumberFormat="1" applyFont="1" applyFill="1" applyBorder="1" applyAlignment="1">
      <alignment wrapText="1"/>
    </xf>
    <xf numFmtId="218" fontId="14" fillId="0" borderId="10" xfId="58" applyNumberFormat="1" applyFont="1" applyFill="1" applyBorder="1" applyAlignment="1">
      <alignment wrapText="1"/>
    </xf>
    <xf numFmtId="187" fontId="14" fillId="33" borderId="10" xfId="61" applyNumberFormat="1" applyFont="1" applyFill="1" applyBorder="1" applyAlignment="1">
      <alignment wrapText="1"/>
    </xf>
    <xf numFmtId="215" fontId="23" fillId="0" borderId="0" xfId="0" applyNumberFormat="1" applyFont="1" applyAlignment="1">
      <alignment/>
    </xf>
    <xf numFmtId="49" fontId="2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wrapText="1"/>
    </xf>
    <xf numFmtId="188" fontId="23" fillId="0" borderId="10" xfId="61" applyNumberFormat="1" applyFont="1" applyFill="1" applyBorder="1" applyAlignment="1">
      <alignment wrapText="1"/>
    </xf>
    <xf numFmtId="0" fontId="23" fillId="0" borderId="10" xfId="0" applyFont="1" applyBorder="1" applyAlignment="1">
      <alignment/>
    </xf>
    <xf numFmtId="188" fontId="23" fillId="38" borderId="10" xfId="61" applyNumberFormat="1" applyFont="1" applyFill="1" applyBorder="1" applyAlignment="1">
      <alignment wrapText="1"/>
    </xf>
    <xf numFmtId="207" fontId="14" fillId="38" borderId="10" xfId="58" applyNumberFormat="1" applyFont="1" applyFill="1" applyBorder="1" applyAlignment="1">
      <alignment wrapText="1"/>
    </xf>
    <xf numFmtId="188" fontId="23" fillId="0" borderId="10" xfId="0" applyNumberFormat="1" applyFont="1" applyBorder="1" applyAlignment="1">
      <alignment/>
    </xf>
    <xf numFmtId="218" fontId="23" fillId="0" borderId="10" xfId="61" applyNumberFormat="1" applyFont="1" applyFill="1" applyBorder="1" applyAlignment="1">
      <alignment wrapText="1"/>
    </xf>
    <xf numFmtId="9" fontId="14" fillId="0" borderId="10" xfId="58" applyFont="1" applyFill="1" applyBorder="1" applyAlignment="1">
      <alignment wrapText="1"/>
    </xf>
    <xf numFmtId="218" fontId="23" fillId="0" borderId="10" xfId="58" applyNumberFormat="1" applyFont="1" applyFill="1" applyBorder="1" applyAlignment="1">
      <alignment wrapText="1"/>
    </xf>
    <xf numFmtId="218" fontId="23" fillId="0" borderId="10" xfId="61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/>
    </xf>
    <xf numFmtId="180" fontId="23" fillId="0" borderId="10" xfId="0" applyNumberFormat="1" applyFont="1" applyBorder="1" applyAlignment="1">
      <alignment/>
    </xf>
    <xf numFmtId="49" fontId="14" fillId="0" borderId="10" xfId="0" applyNumberFormat="1" applyFont="1" applyFill="1" applyBorder="1" applyAlignment="1">
      <alignment/>
    </xf>
    <xf numFmtId="188" fontId="23" fillId="37" borderId="10" xfId="61" applyNumberFormat="1" applyFont="1" applyFill="1" applyBorder="1" applyAlignment="1">
      <alignment wrapText="1"/>
    </xf>
    <xf numFmtId="188" fontId="24" fillId="38" borderId="10" xfId="61" applyNumberFormat="1" applyFont="1" applyFill="1" applyBorder="1" applyAlignment="1">
      <alignment horizontal="right"/>
    </xf>
    <xf numFmtId="220" fontId="14" fillId="0" borderId="10" xfId="58" applyNumberFormat="1" applyFont="1" applyFill="1" applyBorder="1" applyAlignment="1">
      <alignment wrapText="1"/>
    </xf>
    <xf numFmtId="188" fontId="14" fillId="38" borderId="10" xfId="61" applyNumberFormat="1" applyFont="1" applyFill="1" applyBorder="1" applyAlignment="1">
      <alignment wrapText="1"/>
    </xf>
    <xf numFmtId="179" fontId="24" fillId="38" borderId="10" xfId="61" applyFont="1" applyFill="1" applyBorder="1" applyAlignment="1">
      <alignment horizontal="right"/>
    </xf>
    <xf numFmtId="1" fontId="14" fillId="0" borderId="10" xfId="58" applyNumberFormat="1" applyFont="1" applyFill="1" applyBorder="1" applyAlignment="1">
      <alignment wrapText="1"/>
    </xf>
    <xf numFmtId="188" fontId="14" fillId="0" borderId="10" xfId="61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188" fontId="14" fillId="0" borderId="10" xfId="61" applyNumberFormat="1" applyFont="1" applyBorder="1" applyAlignment="1">
      <alignment wrapText="1"/>
    </xf>
    <xf numFmtId="218" fontId="14" fillId="0" borderId="10" xfId="61" applyNumberFormat="1" applyFont="1" applyBorder="1" applyAlignment="1">
      <alignment wrapText="1"/>
    </xf>
    <xf numFmtId="218" fontId="23" fillId="0" borderId="10" xfId="61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188" fontId="23" fillId="0" borderId="10" xfId="61" applyNumberFormat="1" applyFont="1" applyBorder="1" applyAlignment="1">
      <alignment wrapText="1"/>
    </xf>
    <xf numFmtId="218" fontId="23" fillId="0" borderId="10" xfId="61" applyNumberFormat="1" applyFont="1" applyBorder="1" applyAlignment="1">
      <alignment wrapText="1"/>
    </xf>
    <xf numFmtId="187" fontId="14" fillId="33" borderId="10" xfId="0" applyNumberFormat="1" applyFont="1" applyFill="1" applyBorder="1" applyAlignment="1">
      <alignment/>
    </xf>
    <xf numFmtId="9" fontId="14" fillId="33" borderId="10" xfId="58" applyFont="1" applyFill="1" applyBorder="1" applyAlignment="1">
      <alignment/>
    </xf>
    <xf numFmtId="218" fontId="14" fillId="33" borderId="10" xfId="58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9" fontId="14" fillId="0" borderId="0" xfId="58" applyFont="1" applyFill="1" applyBorder="1" applyAlignment="1">
      <alignment/>
    </xf>
    <xf numFmtId="0" fontId="25" fillId="0" borderId="0" xfId="0" applyFont="1" applyFill="1" applyAlignment="1">
      <alignment/>
    </xf>
    <xf numFmtId="188" fontId="25" fillId="0" borderId="0" xfId="0" applyNumberFormat="1" applyFont="1" applyFill="1" applyAlignment="1">
      <alignment/>
    </xf>
    <xf numFmtId="188" fontId="2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93" fontId="23" fillId="0" borderId="0" xfId="0" applyNumberFormat="1" applyFont="1" applyFill="1" applyAlignment="1">
      <alignment/>
    </xf>
    <xf numFmtId="193" fontId="23" fillId="35" borderId="0" xfId="0" applyNumberFormat="1" applyFont="1" applyFill="1" applyAlignment="1">
      <alignment/>
    </xf>
    <xf numFmtId="187" fontId="23" fillId="0" borderId="0" xfId="0" applyNumberFormat="1" applyFont="1" applyFill="1" applyAlignment="1">
      <alignment/>
    </xf>
    <xf numFmtId="188" fontId="23" fillId="0" borderId="0" xfId="0" applyNumberFormat="1" applyFont="1" applyAlignment="1">
      <alignment/>
    </xf>
    <xf numFmtId="193" fontId="23" fillId="0" borderId="0" xfId="0" applyNumberFormat="1" applyFont="1" applyAlignment="1">
      <alignment/>
    </xf>
    <xf numFmtId="188" fontId="5" fillId="0" borderId="10" xfId="61" applyNumberFormat="1" applyFont="1" applyFill="1" applyBorder="1" applyAlignment="1">
      <alignment wrapText="1"/>
    </xf>
    <xf numFmtId="188" fontId="6" fillId="0" borderId="10" xfId="61" applyNumberFormat="1" applyFont="1" applyFill="1" applyBorder="1" applyAlignment="1">
      <alignment wrapText="1"/>
    </xf>
    <xf numFmtId="218" fontId="6" fillId="0" borderId="10" xfId="58" applyNumberFormat="1" applyFont="1" applyFill="1" applyBorder="1" applyAlignment="1">
      <alignment wrapText="1"/>
    </xf>
    <xf numFmtId="218" fontId="5" fillId="0" borderId="10" xfId="61" applyNumberFormat="1" applyFont="1" applyFill="1" applyBorder="1" applyAlignment="1">
      <alignment wrapText="1"/>
    </xf>
    <xf numFmtId="188" fontId="10" fillId="38" borderId="10" xfId="61" applyNumberFormat="1" applyFont="1" applyFill="1" applyBorder="1" applyAlignment="1">
      <alignment horizontal="right"/>
    </xf>
    <xf numFmtId="188" fontId="8" fillId="0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5" fillId="33" borderId="10" xfId="0" applyFont="1" applyFill="1" applyBorder="1" applyAlignment="1">
      <alignment horizontal="center" wrapText="1"/>
    </xf>
    <xf numFmtId="188" fontId="25" fillId="0" borderId="10" xfId="61" applyNumberFormat="1" applyFont="1" applyFill="1" applyBorder="1" applyAlignment="1">
      <alignment wrapText="1"/>
    </xf>
    <xf numFmtId="188" fontId="26" fillId="0" borderId="10" xfId="61" applyNumberFormat="1" applyFont="1" applyFill="1" applyBorder="1" applyAlignment="1">
      <alignment wrapText="1"/>
    </xf>
    <xf numFmtId="188" fontId="25" fillId="0" borderId="10" xfId="61" applyNumberFormat="1" applyFont="1" applyBorder="1" applyAlignment="1">
      <alignment wrapText="1"/>
    </xf>
    <xf numFmtId="188" fontId="26" fillId="0" borderId="10" xfId="61" applyNumberFormat="1" applyFont="1" applyBorder="1" applyAlignment="1">
      <alignment wrapText="1"/>
    </xf>
    <xf numFmtId="9" fontId="25" fillId="33" borderId="10" xfId="58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0" fontId="27" fillId="0" borderId="0" xfId="0" applyFont="1" applyAlignment="1">
      <alignment/>
    </xf>
    <xf numFmtId="0" fontId="28" fillId="34" borderId="10" xfId="0" applyFont="1" applyFill="1" applyBorder="1" applyAlignment="1">
      <alignment horizontal="center" vertical="center" wrapText="1"/>
    </xf>
    <xf numFmtId="179" fontId="27" fillId="0" borderId="10" xfId="61" applyFont="1" applyBorder="1" applyAlignment="1">
      <alignment/>
    </xf>
    <xf numFmtId="179" fontId="7" fillId="0" borderId="10" xfId="61" applyFont="1" applyFill="1" applyBorder="1" applyAlignment="1">
      <alignment wrapText="1"/>
    </xf>
    <xf numFmtId="188" fontId="25" fillId="0" borderId="10" xfId="61" applyNumberFormat="1" applyFont="1" applyFill="1" applyBorder="1" applyAlignment="1">
      <alignment/>
    </xf>
    <xf numFmtId="187" fontId="25" fillId="33" borderId="10" xfId="0" applyNumberFormat="1" applyFont="1" applyFill="1" applyBorder="1" applyAlignment="1">
      <alignment/>
    </xf>
    <xf numFmtId="188" fontId="8" fillId="33" borderId="10" xfId="61" applyNumberFormat="1" applyFont="1" applyFill="1" applyBorder="1" applyAlignment="1">
      <alignment/>
    </xf>
    <xf numFmtId="179" fontId="29" fillId="33" borderId="10" xfId="61" applyFont="1" applyFill="1" applyBorder="1" applyAlignment="1">
      <alignment horizontal="center"/>
    </xf>
    <xf numFmtId="0" fontId="20" fillId="40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/>
    </xf>
    <xf numFmtId="188" fontId="0" fillId="38" borderId="10" xfId="61" applyNumberFormat="1" applyFont="1" applyFill="1" applyBorder="1" applyAlignment="1">
      <alignment/>
    </xf>
    <xf numFmtId="188" fontId="2" fillId="38" borderId="10" xfId="61" applyNumberFormat="1" applyFont="1" applyFill="1" applyBorder="1" applyAlignment="1">
      <alignment horizontal="right"/>
    </xf>
    <xf numFmtId="179" fontId="8" fillId="38" borderId="10" xfId="61" applyFont="1" applyFill="1" applyBorder="1" applyAlignment="1">
      <alignment/>
    </xf>
    <xf numFmtId="179" fontId="0" fillId="38" borderId="0" xfId="61" applyFont="1" applyFill="1" applyBorder="1" applyAlignment="1">
      <alignment/>
    </xf>
    <xf numFmtId="179" fontId="4" fillId="38" borderId="10" xfId="61" applyFont="1" applyFill="1" applyBorder="1" applyAlignment="1">
      <alignment horizontal="center"/>
    </xf>
    <xf numFmtId="179" fontId="0" fillId="38" borderId="10" xfId="61" applyFont="1" applyFill="1" applyBorder="1" applyAlignment="1">
      <alignment horizontal="center"/>
    </xf>
    <xf numFmtId="179" fontId="0" fillId="38" borderId="10" xfId="61" applyFont="1" applyFill="1" applyBorder="1" applyAlignment="1">
      <alignment/>
    </xf>
    <xf numFmtId="179" fontId="0" fillId="38" borderId="10" xfId="61" applyFont="1" applyFill="1" applyBorder="1" applyAlignment="1">
      <alignment/>
    </xf>
    <xf numFmtId="179" fontId="4" fillId="38" borderId="10" xfId="61" applyFont="1" applyFill="1" applyBorder="1" applyAlignment="1">
      <alignment/>
    </xf>
    <xf numFmtId="179" fontId="0" fillId="38" borderId="10" xfId="61" applyFont="1" applyFill="1" applyBorder="1" applyAlignment="1">
      <alignment wrapText="1"/>
    </xf>
    <xf numFmtId="179" fontId="4" fillId="38" borderId="10" xfId="61" applyFont="1" applyFill="1" applyBorder="1" applyAlignment="1">
      <alignment wrapText="1"/>
    </xf>
    <xf numFmtId="179" fontId="0" fillId="38" borderId="10" xfId="61" applyFont="1" applyFill="1" applyBorder="1" applyAlignment="1">
      <alignment wrapText="1"/>
    </xf>
    <xf numFmtId="179" fontId="0" fillId="38" borderId="15" xfId="61" applyFont="1" applyFill="1" applyBorder="1" applyAlignment="1">
      <alignment/>
    </xf>
    <xf numFmtId="179" fontId="4" fillId="38" borderId="0" xfId="61" applyFont="1" applyFill="1" applyBorder="1" applyAlignment="1">
      <alignment/>
    </xf>
    <xf numFmtId="179" fontId="7" fillId="38" borderId="0" xfId="61" applyFont="1" applyFill="1" applyBorder="1" applyAlignment="1">
      <alignment/>
    </xf>
    <xf numFmtId="179" fontId="16" fillId="38" borderId="0" xfId="61" applyFont="1" applyFill="1" applyBorder="1" applyAlignment="1">
      <alignment/>
    </xf>
    <xf numFmtId="179" fontId="0" fillId="38" borderId="14" xfId="61" applyFont="1" applyFill="1" applyBorder="1" applyAlignment="1">
      <alignment/>
    </xf>
    <xf numFmtId="179" fontId="0" fillId="38" borderId="0" xfId="61" applyFont="1" applyFill="1" applyAlignment="1">
      <alignment/>
    </xf>
    <xf numFmtId="179" fontId="5" fillId="38" borderId="0" xfId="61" applyFont="1" applyFill="1" applyAlignment="1">
      <alignment/>
    </xf>
    <xf numFmtId="0" fontId="5" fillId="38" borderId="0" xfId="0" applyFont="1" applyFill="1" applyAlignment="1">
      <alignment/>
    </xf>
    <xf numFmtId="179" fontId="30" fillId="38" borderId="10" xfId="61" applyFont="1" applyFill="1" applyBorder="1" applyAlignment="1">
      <alignment horizontal="right"/>
    </xf>
    <xf numFmtId="2" fontId="0" fillId="0" borderId="10" xfId="61" applyNumberFormat="1" applyFont="1" applyFill="1" applyBorder="1" applyAlignment="1">
      <alignment/>
    </xf>
    <xf numFmtId="2" fontId="0" fillId="0" borderId="10" xfId="61" applyNumberFormat="1" applyFont="1" applyFill="1" applyBorder="1" applyAlignment="1">
      <alignment wrapText="1"/>
    </xf>
    <xf numFmtId="2" fontId="0" fillId="0" borderId="10" xfId="61" applyNumberFormat="1" applyFont="1" applyFill="1" applyBorder="1" applyAlignment="1">
      <alignment wrapText="1"/>
    </xf>
    <xf numFmtId="2" fontId="0" fillId="0" borderId="10" xfId="61" applyNumberFormat="1" applyFont="1" applyFill="1" applyBorder="1" applyAlignment="1">
      <alignment/>
    </xf>
    <xf numFmtId="3" fontId="31" fillId="33" borderId="10" xfId="61" applyNumberFormat="1" applyFont="1" applyFill="1" applyBorder="1" applyAlignment="1">
      <alignment wrapText="1"/>
    </xf>
    <xf numFmtId="9" fontId="0" fillId="0" borderId="0" xfId="0" applyNumberFormat="1" applyFont="1" applyAlignment="1">
      <alignment/>
    </xf>
    <xf numFmtId="188" fontId="4" fillId="37" borderId="10" xfId="61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179" fontId="4" fillId="38" borderId="15" xfId="61" applyFont="1" applyFill="1" applyBorder="1" applyAlignment="1">
      <alignment horizontal="center" wrapText="1"/>
    </xf>
    <xf numFmtId="179" fontId="4" fillId="38" borderId="17" xfId="61" applyFont="1" applyFill="1" applyBorder="1" applyAlignment="1">
      <alignment horizontal="center" wrapText="1"/>
    </xf>
    <xf numFmtId="179" fontId="4" fillId="33" borderId="15" xfId="61" applyFont="1" applyFill="1" applyBorder="1" applyAlignment="1">
      <alignment horizontal="center" wrapText="1"/>
    </xf>
    <xf numFmtId="179" fontId="4" fillId="33" borderId="17" xfId="6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6" fillId="33" borderId="15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9" fontId="14" fillId="37" borderId="11" xfId="61" applyNumberFormat="1" applyFont="1" applyFill="1" applyBorder="1" applyAlignment="1">
      <alignment horizontal="center" wrapText="1"/>
    </xf>
    <xf numFmtId="49" fontId="14" fillId="37" borderId="21" xfId="61" applyNumberFormat="1" applyFont="1" applyFill="1" applyBorder="1" applyAlignment="1">
      <alignment horizontal="center" wrapText="1"/>
    </xf>
    <xf numFmtId="49" fontId="14" fillId="37" borderId="16" xfId="61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178" fontId="14" fillId="33" borderId="10" xfId="43" applyFont="1" applyFill="1" applyBorder="1" applyAlignment="1">
      <alignment horizontal="center" wrapText="1"/>
    </xf>
    <xf numFmtId="0" fontId="14" fillId="36" borderId="11" xfId="0" applyFont="1" applyFill="1" applyBorder="1" applyAlignment="1">
      <alignment horizontal="center" wrapText="1"/>
    </xf>
    <xf numFmtId="0" fontId="14" fillId="36" borderId="21" xfId="0" applyFont="1" applyFill="1" applyBorder="1" applyAlignment="1">
      <alignment horizontal="center" wrapText="1"/>
    </xf>
    <xf numFmtId="0" fontId="14" fillId="36" borderId="16" xfId="0" applyFont="1" applyFill="1" applyBorder="1" applyAlignment="1">
      <alignment horizontal="center" wrapText="1"/>
    </xf>
    <xf numFmtId="49" fontId="25" fillId="37" borderId="11" xfId="61" applyNumberFormat="1" applyFont="1" applyFill="1" applyBorder="1" applyAlignment="1">
      <alignment horizontal="center" wrapText="1"/>
    </xf>
    <xf numFmtId="49" fontId="25" fillId="37" borderId="21" xfId="61" applyNumberFormat="1" applyFont="1" applyFill="1" applyBorder="1" applyAlignment="1">
      <alignment horizontal="center" wrapText="1"/>
    </xf>
    <xf numFmtId="49" fontId="25" fillId="37" borderId="16" xfId="61" applyNumberFormat="1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0" fontId="14" fillId="33" borderId="21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center" wrapText="1"/>
    </xf>
    <xf numFmtId="0" fontId="14" fillId="37" borderId="11" xfId="0" applyFont="1" applyFill="1" applyBorder="1" applyAlignment="1">
      <alignment horizontal="center" wrapText="1"/>
    </xf>
    <xf numFmtId="0" fontId="14" fillId="37" borderId="21" xfId="0" applyFont="1" applyFill="1" applyBorder="1" applyAlignment="1">
      <alignment horizontal="center" wrapText="1"/>
    </xf>
    <xf numFmtId="0" fontId="14" fillId="37" borderId="16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distributed"/>
    </xf>
    <xf numFmtId="0" fontId="14" fillId="33" borderId="21" xfId="0" applyFont="1" applyFill="1" applyBorder="1" applyAlignment="1">
      <alignment horizontal="center" vertical="distributed"/>
    </xf>
    <xf numFmtId="0" fontId="14" fillId="33" borderId="16" xfId="0" applyFont="1" applyFill="1" applyBorder="1" applyAlignment="1">
      <alignment horizontal="center" vertical="distributed"/>
    </xf>
    <xf numFmtId="0" fontId="14" fillId="33" borderId="11" xfId="0" applyFont="1" applyFill="1" applyBorder="1" applyAlignment="1">
      <alignment horizontal="center" wrapText="1"/>
    </xf>
    <xf numFmtId="0" fontId="14" fillId="33" borderId="21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center" wrapText="1"/>
    </xf>
    <xf numFmtId="49" fontId="14" fillId="37" borderId="11" xfId="0" applyNumberFormat="1" applyFont="1" applyFill="1" applyBorder="1" applyAlignment="1">
      <alignment horizontal="center" wrapText="1"/>
    </xf>
    <xf numFmtId="49" fontId="14" fillId="37" borderId="21" xfId="0" applyNumberFormat="1" applyFont="1" applyFill="1" applyBorder="1" applyAlignment="1">
      <alignment horizontal="center" wrapText="1"/>
    </xf>
    <xf numFmtId="49" fontId="14" fillId="37" borderId="16" xfId="0" applyNumberFormat="1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3" fontId="21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збивка прогноза 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ubaeva\&#1052;&#1086;&#1080;%20&#1076;&#1086;&#1082;&#1091;&#1084;&#1077;&#1085;&#1090;&#1099;\&#1041;&#1102;&#1076;&#1078;&#1077;&#1090;%20&#1052;&#1054;%20&#1085;&#1072;%202008%20&#1075;\&#1082;&#1086;&#1088;&#1088;&#1077;&#1082;&#1090;&#1080;&#1088;&#1086;&#1074;&#1082;&#1072;%20&#1073;&#1102;&#1076;&#1078;&#1077;&#1090;&#1072;%2027.03.2008\&#1082;&#1086;&#1088;&#1088;&#1077;&#1082;&#1090;&#1080;&#1088;&#1086;&#1074;&#1082;&#1072;%20&#1073;&#1102;&#1076;&#1078;&#1077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0;&#1091;&#1083;&#1103;&#1085;&#1076;&#1072;\&#1056;&#1072;&#1073;&#1086;&#1095;&#1080;&#1081;%20&#1089;&#1090;&#1086;&#1083;\&#1048;&#1089;&#1087;&#1086;&#1083;&#1085;&#1077;&#1085;&#1080;&#1077;%20&#1079;&#1072;%201%20&#1087;&#1086;&#1083;&#1091;&#1075;&#1086;&#1076;&#1080;&#1077;\&#1050;&#1086;&#1087;&#1080;&#1103;%20&#1048;&#1089;&#1087;&#1086;&#1083;&#1085;&#1077;&#1085;&#1080;&#1077;%20&#1073;&#1102;&#1076;&#1078;&#1077;&#1090;&#1072;%20&#1079;&#1072;%201%20&#1087;&#1086;&#1083;&#1091;&#1075;&#1086;&#1076;&#1080;&#1077;%20%202008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_1"/>
      <sheetName val="прил_2"/>
      <sheetName val="прил_3"/>
      <sheetName val="прил_4"/>
      <sheetName val="свод затрат_5"/>
      <sheetName val="прил_6"/>
      <sheetName val="прил_7"/>
      <sheetName val="прил_8"/>
    </sheetNames>
    <sheetDataSet>
      <sheetData sheetId="0">
        <row r="36">
          <cell r="D36">
            <v>21927</v>
          </cell>
        </row>
        <row r="41">
          <cell r="D41">
            <v>1533.1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_1"/>
      <sheetName val="прил_2"/>
      <sheetName val="прил_3"/>
      <sheetName val="прил_4"/>
      <sheetName val="свод затрат_5"/>
      <sheetName val="свод затрат_5 (2)"/>
      <sheetName val="прил_6"/>
      <sheetName val="прил_7"/>
      <sheetName val="прил_8"/>
      <sheetName val="прил_9"/>
    </sheetNames>
    <sheetDataSet>
      <sheetData sheetId="5">
        <row r="13">
          <cell r="BN13">
            <v>188124.2</v>
          </cell>
          <cell r="BO13">
            <v>96203</v>
          </cell>
        </row>
        <row r="15">
          <cell r="BN15">
            <v>49000.7632</v>
          </cell>
          <cell r="BO15">
            <v>24762.5</v>
          </cell>
        </row>
        <row r="46">
          <cell r="BN46">
            <v>431294.6632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724"/>
  <sheetViews>
    <sheetView tabSelected="1" view="pageBreakPreview" zoomScale="60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57" sqref="D57"/>
    </sheetView>
  </sheetViews>
  <sheetFormatPr defaultColWidth="9.140625" defaultRowHeight="12.75"/>
  <cols>
    <col min="1" max="1" width="52.421875" style="0" customWidth="1"/>
    <col min="2" max="2" width="28.7109375" style="21" customWidth="1"/>
    <col min="3" max="3" width="20.140625" style="22" bestFit="1" customWidth="1"/>
    <col min="4" max="4" width="20.140625" style="363" bestFit="1" customWidth="1"/>
    <col min="5" max="5" width="20.140625" style="22" bestFit="1" customWidth="1"/>
  </cols>
  <sheetData>
    <row r="1" spans="1:5" ht="12.75">
      <c r="A1" s="29"/>
      <c r="B1" t="s">
        <v>308</v>
      </c>
      <c r="C1" s="29"/>
      <c r="D1" s="342"/>
      <c r="E1" s="29"/>
    </row>
    <row r="2" spans="1:5" ht="12.75">
      <c r="A2" s="29"/>
      <c r="B2" t="s">
        <v>1187</v>
      </c>
      <c r="C2" s="29"/>
      <c r="D2" s="342"/>
      <c r="E2" s="29"/>
    </row>
    <row r="3" spans="1:5" ht="12.75">
      <c r="A3" s="29"/>
      <c r="B3" t="s">
        <v>1188</v>
      </c>
      <c r="C3" s="29"/>
      <c r="D3" s="342"/>
      <c r="E3" s="29"/>
    </row>
    <row r="4" spans="1:5" ht="12.75">
      <c r="A4" s="29"/>
      <c r="B4" t="s">
        <v>1189</v>
      </c>
      <c r="C4" s="29"/>
      <c r="D4" s="342"/>
      <c r="E4" s="29"/>
    </row>
    <row r="5" spans="1:5" ht="12.75">
      <c r="A5" s="29"/>
      <c r="B5" t="s">
        <v>1207</v>
      </c>
      <c r="C5" s="29"/>
      <c r="D5" s="342"/>
      <c r="E5" s="29"/>
    </row>
    <row r="6" spans="1:5" ht="12.75">
      <c r="A6" s="29"/>
      <c r="B6" s="78"/>
      <c r="C6" s="66"/>
      <c r="D6" s="343"/>
      <c r="E6" s="66"/>
    </row>
    <row r="7" spans="1:5" ht="12.75">
      <c r="A7" s="55" t="s">
        <v>771</v>
      </c>
      <c r="B7" s="80"/>
      <c r="C7" s="66" t="s">
        <v>880</v>
      </c>
      <c r="D7" s="343" t="s">
        <v>880</v>
      </c>
      <c r="E7" s="66" t="s">
        <v>880</v>
      </c>
    </row>
    <row r="8" spans="1:5" s="75" customFormat="1" ht="20.25" customHeight="1">
      <c r="A8" s="372" t="s">
        <v>252</v>
      </c>
      <c r="B8" s="381" t="s">
        <v>882</v>
      </c>
      <c r="C8" s="372" t="s">
        <v>764</v>
      </c>
      <c r="D8" s="372" t="s">
        <v>765</v>
      </c>
      <c r="E8" s="372" t="s">
        <v>766</v>
      </c>
    </row>
    <row r="9" spans="1:5" s="75" customFormat="1" ht="24" customHeight="1">
      <c r="A9" s="382"/>
      <c r="B9" s="381"/>
      <c r="C9" s="373"/>
      <c r="D9" s="373"/>
      <c r="E9" s="373"/>
    </row>
    <row r="10" spans="1:5" s="24" customFormat="1" ht="12.75">
      <c r="A10" s="23" t="s">
        <v>254</v>
      </c>
      <c r="B10" s="81"/>
      <c r="C10" s="82">
        <f>C11+C12</f>
        <v>83284</v>
      </c>
      <c r="D10" s="82">
        <f>D11+D12</f>
        <v>89747</v>
      </c>
      <c r="E10" s="82">
        <f>E11+E12</f>
        <v>99846</v>
      </c>
    </row>
    <row r="11" spans="1:5" s="66" customFormat="1" ht="12.75">
      <c r="A11" s="25" t="s">
        <v>883</v>
      </c>
      <c r="B11" s="25" t="s">
        <v>884</v>
      </c>
      <c r="C11" s="83">
        <v>71384</v>
      </c>
      <c r="D11" s="344">
        <v>77347</v>
      </c>
      <c r="E11" s="83">
        <v>87146</v>
      </c>
    </row>
    <row r="12" spans="1:5" s="66" customFormat="1" ht="12.75">
      <c r="A12" s="25" t="s">
        <v>255</v>
      </c>
      <c r="B12" s="25" t="s">
        <v>885</v>
      </c>
      <c r="C12" s="83">
        <v>11900</v>
      </c>
      <c r="D12" s="344">
        <v>12400</v>
      </c>
      <c r="E12" s="83">
        <v>12700</v>
      </c>
    </row>
    <row r="13" spans="1:5" s="66" customFormat="1" ht="25.5">
      <c r="A13" s="26" t="s">
        <v>886</v>
      </c>
      <c r="B13" s="25" t="s">
        <v>887</v>
      </c>
      <c r="C13" s="83">
        <v>5600</v>
      </c>
      <c r="D13" s="344">
        <v>5800</v>
      </c>
      <c r="E13" s="83">
        <v>5900</v>
      </c>
    </row>
    <row r="14" spans="1:5" s="66" customFormat="1" ht="25.5">
      <c r="A14" s="26" t="s">
        <v>888</v>
      </c>
      <c r="B14" s="25" t="s">
        <v>1209</v>
      </c>
      <c r="C14" s="83">
        <v>4500</v>
      </c>
      <c r="D14" s="344">
        <v>4700</v>
      </c>
      <c r="E14" s="83">
        <v>4800</v>
      </c>
    </row>
    <row r="15" spans="1:5" s="66" customFormat="1" ht="12.75">
      <c r="A15" s="25" t="s">
        <v>614</v>
      </c>
      <c r="B15" s="25" t="s">
        <v>703</v>
      </c>
      <c r="C15" s="83">
        <v>1800</v>
      </c>
      <c r="D15" s="344">
        <v>1900</v>
      </c>
      <c r="E15" s="83">
        <v>2000</v>
      </c>
    </row>
    <row r="16" spans="1:5" s="24" customFormat="1" ht="12.75">
      <c r="A16" s="23" t="s">
        <v>256</v>
      </c>
      <c r="B16" s="23"/>
      <c r="C16" s="82">
        <f>SUM(C17:C25)</f>
        <v>15166</v>
      </c>
      <c r="D16" s="371">
        <f>SUM(D17:D25)</f>
        <v>15980</v>
      </c>
      <c r="E16" s="82">
        <f>SUM(E17:E25)</f>
        <v>16902</v>
      </c>
    </row>
    <row r="17" spans="1:5" s="66" customFormat="1" ht="12.75">
      <c r="A17" s="25" t="s">
        <v>889</v>
      </c>
      <c r="B17" s="25" t="s">
        <v>890</v>
      </c>
      <c r="C17" s="83">
        <v>1846</v>
      </c>
      <c r="D17" s="344">
        <v>2000</v>
      </c>
      <c r="E17" s="83">
        <v>2200</v>
      </c>
    </row>
    <row r="18" spans="1:5" s="66" customFormat="1" ht="25.5">
      <c r="A18" s="26" t="s">
        <v>1176</v>
      </c>
      <c r="B18" s="25" t="s">
        <v>1177</v>
      </c>
      <c r="C18" s="237">
        <v>25</v>
      </c>
      <c r="D18" s="344">
        <v>50</v>
      </c>
      <c r="E18" s="83">
        <v>80</v>
      </c>
    </row>
    <row r="19" spans="1:5" s="66" customFormat="1" ht="12.75">
      <c r="A19" s="26" t="s">
        <v>1194</v>
      </c>
      <c r="B19" s="25" t="s">
        <v>704</v>
      </c>
      <c r="C19" s="237">
        <v>7200</v>
      </c>
      <c r="D19" s="344">
        <v>7400</v>
      </c>
      <c r="E19" s="83">
        <v>7612</v>
      </c>
    </row>
    <row r="20" spans="1:5" s="66" customFormat="1" ht="12" customHeight="1">
      <c r="A20" s="26" t="s">
        <v>1195</v>
      </c>
      <c r="B20" s="25" t="s">
        <v>705</v>
      </c>
      <c r="C20" s="83">
        <v>50</v>
      </c>
      <c r="D20" s="344">
        <v>80</v>
      </c>
      <c r="E20" s="83">
        <v>110</v>
      </c>
    </row>
    <row r="21" spans="1:5" s="66" customFormat="1" ht="12.75">
      <c r="A21" s="26" t="s">
        <v>1178</v>
      </c>
      <c r="B21" s="25" t="s">
        <v>1210</v>
      </c>
      <c r="C21" s="83">
        <v>1000</v>
      </c>
      <c r="D21" s="344">
        <v>1200</v>
      </c>
      <c r="E21" s="83">
        <v>1300</v>
      </c>
    </row>
    <row r="22" spans="1:5" s="66" customFormat="1" ht="12.75">
      <c r="A22" s="54" t="s">
        <v>159</v>
      </c>
      <c r="B22" s="25" t="s">
        <v>1211</v>
      </c>
      <c r="C22" s="83">
        <v>1200</v>
      </c>
      <c r="D22" s="344">
        <v>1300</v>
      </c>
      <c r="E22" s="83">
        <v>1500</v>
      </c>
    </row>
    <row r="23" spans="1:5" s="66" customFormat="1" ht="12.75">
      <c r="A23" s="25" t="s">
        <v>257</v>
      </c>
      <c r="B23" s="25" t="s">
        <v>1212</v>
      </c>
      <c r="C23" s="83">
        <v>3845</v>
      </c>
      <c r="D23" s="344">
        <v>3950</v>
      </c>
      <c r="E23" s="83">
        <v>4100</v>
      </c>
    </row>
    <row r="24" spans="1:5" s="66" customFormat="1" ht="12.75">
      <c r="A24" s="54" t="s">
        <v>160</v>
      </c>
      <c r="B24" s="25" t="s">
        <v>1213</v>
      </c>
      <c r="C24" s="83"/>
      <c r="D24" s="344"/>
      <c r="E24" s="83"/>
    </row>
    <row r="25" spans="1:5" s="66" customFormat="1" ht="12.75">
      <c r="A25" s="54"/>
      <c r="B25" s="25" t="s">
        <v>1214</v>
      </c>
      <c r="C25" s="83"/>
      <c r="D25" s="344"/>
      <c r="E25" s="83"/>
    </row>
    <row r="26" spans="1:5" s="24" customFormat="1" ht="12" customHeight="1">
      <c r="A26" s="27" t="s">
        <v>259</v>
      </c>
      <c r="B26" s="84"/>
      <c r="C26" s="85">
        <f>C16+C10</f>
        <v>98450</v>
      </c>
      <c r="D26" s="85">
        <f>D16+D10</f>
        <v>105727</v>
      </c>
      <c r="E26" s="85">
        <f>E16+E10</f>
        <v>116748</v>
      </c>
    </row>
    <row r="27" spans="1:5" s="24" customFormat="1" ht="25.5">
      <c r="A27" s="28" t="s">
        <v>260</v>
      </c>
      <c r="B27" s="23" t="s">
        <v>1179</v>
      </c>
      <c r="C27" s="187">
        <f>C28+C33+C42</f>
        <v>454656.5</v>
      </c>
      <c r="D27" s="187">
        <f>D28+D33+D42</f>
        <v>503460.89999999997</v>
      </c>
      <c r="E27" s="187">
        <f>E28+E33+E42</f>
        <v>580879</v>
      </c>
    </row>
    <row r="28" spans="1:5" s="66" customFormat="1" ht="25.5">
      <c r="A28" s="86" t="s">
        <v>1186</v>
      </c>
      <c r="B28" s="87" t="s">
        <v>499</v>
      </c>
      <c r="C28" s="239">
        <f>SUM(C29:C32)</f>
        <v>125658</v>
      </c>
      <c r="D28" s="239">
        <f>SUM(D29:D32)</f>
        <v>92763</v>
      </c>
      <c r="E28" s="239">
        <f>SUM(E29:E32)</f>
        <v>100946</v>
      </c>
    </row>
    <row r="29" spans="1:5" s="66" customFormat="1" ht="12.75">
      <c r="A29" s="26" t="s">
        <v>1186</v>
      </c>
      <c r="B29" s="25" t="s">
        <v>498</v>
      </c>
      <c r="C29" s="240">
        <v>86195</v>
      </c>
      <c r="D29" s="240">
        <v>92763</v>
      </c>
      <c r="E29" s="240">
        <v>100946</v>
      </c>
    </row>
    <row r="30" spans="1:5" s="66" customFormat="1" ht="25.5">
      <c r="A30" s="26" t="s">
        <v>1181</v>
      </c>
      <c r="B30" s="25" t="s">
        <v>497</v>
      </c>
      <c r="C30" s="240">
        <v>39463</v>
      </c>
      <c r="D30" s="240"/>
      <c r="E30" s="240"/>
    </row>
    <row r="31" spans="1:5" s="66" customFormat="1" ht="38.25" hidden="1">
      <c r="A31" s="26" t="s">
        <v>611</v>
      </c>
      <c r="B31" s="25" t="s">
        <v>612</v>
      </c>
      <c r="C31" s="240"/>
      <c r="D31" s="240"/>
      <c r="E31" s="240"/>
    </row>
    <row r="32" spans="1:5" s="66" customFormat="1" ht="12.75" hidden="1">
      <c r="A32" s="26" t="s">
        <v>228</v>
      </c>
      <c r="B32" s="25" t="s">
        <v>229</v>
      </c>
      <c r="C32" s="240"/>
      <c r="D32" s="240"/>
      <c r="E32" s="240"/>
    </row>
    <row r="33" spans="1:5" s="66" customFormat="1" ht="25.5">
      <c r="A33" s="30" t="s">
        <v>1182</v>
      </c>
      <c r="B33" s="23" t="s">
        <v>241</v>
      </c>
      <c r="C33" s="187">
        <f>SUM(C34:C41)</f>
        <v>241357.00000000003</v>
      </c>
      <c r="D33" s="187">
        <f>SUM(D34:D41)</f>
        <v>256142.09999999998</v>
      </c>
      <c r="E33" s="187">
        <f>SUM(E34:E41)</f>
        <v>262871.7</v>
      </c>
    </row>
    <row r="34" spans="1:5" s="66" customFormat="1" ht="79.5" customHeight="1">
      <c r="A34" s="26" t="s">
        <v>767</v>
      </c>
      <c r="B34" s="25" t="s">
        <v>493</v>
      </c>
      <c r="C34" s="240">
        <v>184724</v>
      </c>
      <c r="D34" s="240">
        <v>196758</v>
      </c>
      <c r="E34" s="240">
        <v>197019</v>
      </c>
    </row>
    <row r="35" spans="1:5" s="66" customFormat="1" ht="12.75">
      <c r="A35" s="26" t="s">
        <v>242</v>
      </c>
      <c r="B35" s="25" t="s">
        <v>493</v>
      </c>
      <c r="C35" s="240">
        <v>245.7</v>
      </c>
      <c r="D35" s="240">
        <v>262</v>
      </c>
      <c r="E35" s="240">
        <v>262</v>
      </c>
    </row>
    <row r="36" spans="1:5" s="66" customFormat="1" ht="12.75">
      <c r="A36" s="26" t="s">
        <v>243</v>
      </c>
      <c r="B36" s="25" t="s">
        <v>493</v>
      </c>
      <c r="C36" s="240">
        <v>245.7</v>
      </c>
      <c r="D36" s="240">
        <v>262</v>
      </c>
      <c r="E36" s="240">
        <v>262</v>
      </c>
    </row>
    <row r="37" spans="1:5" s="66" customFormat="1" ht="12.75">
      <c r="A37" s="26" t="s">
        <v>1192</v>
      </c>
      <c r="B37" s="25" t="s">
        <v>496</v>
      </c>
      <c r="C37" s="240">
        <v>23969</v>
      </c>
      <c r="D37" s="240">
        <v>24988</v>
      </c>
      <c r="E37" s="240">
        <v>26785</v>
      </c>
    </row>
    <row r="38" spans="1:5" s="66" customFormat="1" ht="25.5">
      <c r="A38" s="26" t="s">
        <v>439</v>
      </c>
      <c r="B38" s="25" t="s">
        <v>495</v>
      </c>
      <c r="C38" s="240">
        <v>5812</v>
      </c>
      <c r="D38" s="240">
        <v>5812</v>
      </c>
      <c r="E38" s="240">
        <v>5812</v>
      </c>
    </row>
    <row r="39" spans="1:5" s="66" customFormat="1" ht="25.5">
      <c r="A39" s="26" t="s">
        <v>613</v>
      </c>
      <c r="B39" s="25" t="s">
        <v>494</v>
      </c>
      <c r="C39" s="240">
        <v>3438.5</v>
      </c>
      <c r="D39" s="240">
        <v>3360.3</v>
      </c>
      <c r="E39" s="240">
        <v>3365.8</v>
      </c>
    </row>
    <row r="40" spans="1:5" s="66" customFormat="1" ht="25.5">
      <c r="A40" s="26" t="s">
        <v>244</v>
      </c>
      <c r="B40" s="25" t="s">
        <v>493</v>
      </c>
      <c r="C40" s="240">
        <v>20697</v>
      </c>
      <c r="D40" s="240">
        <v>22268</v>
      </c>
      <c r="E40" s="240">
        <v>26779</v>
      </c>
    </row>
    <row r="41" spans="1:5" s="66" customFormat="1" ht="12.75">
      <c r="A41" s="26" t="s">
        <v>1193</v>
      </c>
      <c r="B41" s="25" t="s">
        <v>492</v>
      </c>
      <c r="C41" s="240">
        <v>2225.1</v>
      </c>
      <c r="D41" s="240">
        <v>2431.8</v>
      </c>
      <c r="E41" s="240">
        <v>2586.9</v>
      </c>
    </row>
    <row r="42" spans="1:5" s="66" customFormat="1" ht="25.5">
      <c r="A42" s="30" t="s">
        <v>1183</v>
      </c>
      <c r="B42" s="23" t="s">
        <v>1184</v>
      </c>
      <c r="C42" s="187">
        <f>SUM(C43:C53)</f>
        <v>87641.50000000001</v>
      </c>
      <c r="D42" s="187">
        <f>SUM(D43:D53)</f>
        <v>154555.8</v>
      </c>
      <c r="E42" s="187">
        <f>SUM(E43:E53)</f>
        <v>217061.3</v>
      </c>
    </row>
    <row r="43" spans="1:5" s="66" customFormat="1" ht="25.5">
      <c r="A43" s="26" t="s">
        <v>702</v>
      </c>
      <c r="B43" s="25" t="s">
        <v>491</v>
      </c>
      <c r="C43" s="240">
        <v>6087.4</v>
      </c>
      <c r="D43" s="364">
        <v>6051.2</v>
      </c>
      <c r="E43" s="364">
        <v>6262.9</v>
      </c>
    </row>
    <row r="44" spans="1:5" s="66" customFormat="1" ht="12.75">
      <c r="A44" s="26" t="s">
        <v>701</v>
      </c>
      <c r="B44" s="25" t="s">
        <v>770</v>
      </c>
      <c r="C44" s="240">
        <v>300</v>
      </c>
      <c r="D44" s="240">
        <v>303</v>
      </c>
      <c r="E44" s="240"/>
    </row>
    <row r="45" spans="1:5" s="66" customFormat="1" ht="25.5">
      <c r="A45" s="26" t="s">
        <v>42</v>
      </c>
      <c r="B45" s="25"/>
      <c r="C45" s="240">
        <v>2615.9</v>
      </c>
      <c r="D45" s="240"/>
      <c r="E45" s="240"/>
    </row>
    <row r="46" spans="1:5" s="66" customFormat="1" ht="25.5">
      <c r="A46" s="26" t="s">
        <v>768</v>
      </c>
      <c r="B46" s="25" t="s">
        <v>769</v>
      </c>
      <c r="C46" s="240">
        <v>2313.2</v>
      </c>
      <c r="D46" s="240">
        <v>2313.2</v>
      </c>
      <c r="E46" s="240">
        <v>2302.1</v>
      </c>
    </row>
    <row r="47" spans="1:5" s="66" customFormat="1" ht="25.5">
      <c r="A47" s="26" t="s">
        <v>41</v>
      </c>
      <c r="B47" s="25"/>
      <c r="C47" s="240">
        <v>2125.1</v>
      </c>
      <c r="D47" s="240">
        <v>2125.1</v>
      </c>
      <c r="E47" s="240"/>
    </row>
    <row r="48" spans="1:5" s="66" customFormat="1" ht="25.5">
      <c r="A48" s="26" t="s">
        <v>923</v>
      </c>
      <c r="B48" s="25"/>
      <c r="C48" s="240"/>
      <c r="D48" s="240">
        <v>334</v>
      </c>
      <c r="E48" s="240"/>
    </row>
    <row r="49" spans="1:5" s="66" customFormat="1" ht="25.5">
      <c r="A49" s="26" t="s">
        <v>924</v>
      </c>
      <c r="B49" s="25"/>
      <c r="C49" s="240">
        <v>70710.1</v>
      </c>
      <c r="D49" s="240">
        <v>23306.2</v>
      </c>
      <c r="E49" s="240">
        <v>44608.7</v>
      </c>
    </row>
    <row r="50" spans="1:5" s="66" customFormat="1" ht="25.5">
      <c r="A50" s="26" t="s">
        <v>925</v>
      </c>
      <c r="B50" s="25"/>
      <c r="C50" s="240">
        <v>2035.5</v>
      </c>
      <c r="D50" s="240">
        <v>2035.5</v>
      </c>
      <c r="E50" s="240">
        <v>447.6</v>
      </c>
    </row>
    <row r="51" spans="1:5" s="66" customFormat="1" ht="25.5">
      <c r="A51" s="26" t="s">
        <v>47</v>
      </c>
      <c r="B51" s="25"/>
      <c r="C51" s="240">
        <v>806.3</v>
      </c>
      <c r="D51" s="240">
        <v>5627.6</v>
      </c>
      <c r="E51" s="240"/>
    </row>
    <row r="52" spans="1:5" s="66" customFormat="1" ht="25.5">
      <c r="A52" s="26" t="s">
        <v>43</v>
      </c>
      <c r="B52" s="25"/>
      <c r="C52" s="240">
        <v>648</v>
      </c>
      <c r="D52" s="240"/>
      <c r="E52" s="240"/>
    </row>
    <row r="53" spans="1:5" s="66" customFormat="1" ht="38.25">
      <c r="A53" s="26" t="s">
        <v>44</v>
      </c>
      <c r="B53" s="25"/>
      <c r="C53" s="240"/>
      <c r="D53" s="240">
        <v>112460</v>
      </c>
      <c r="E53" s="240">
        <v>163440</v>
      </c>
    </row>
    <row r="54" spans="1:5" s="24" customFormat="1" ht="25.5">
      <c r="A54" s="30" t="s">
        <v>261</v>
      </c>
      <c r="B54" s="23" t="s">
        <v>1180</v>
      </c>
      <c r="C54" s="187">
        <f>C55</f>
        <v>13000</v>
      </c>
      <c r="D54" s="187">
        <f>D55</f>
        <v>13740</v>
      </c>
      <c r="E54" s="187">
        <f>E55</f>
        <v>14220</v>
      </c>
    </row>
    <row r="55" spans="1:5" s="29" customFormat="1" ht="25.5">
      <c r="A55" s="26" t="s">
        <v>261</v>
      </c>
      <c r="B55" s="25" t="s">
        <v>1180</v>
      </c>
      <c r="C55" s="240">
        <f>C57+C58+C59+C60+C61+C831+C56+C62</f>
        <v>13000</v>
      </c>
      <c r="D55" s="240">
        <f>D57+D58+D59+D60+D61+D831+D56+D62</f>
        <v>13740</v>
      </c>
      <c r="E55" s="240">
        <f>E57+E58+E59+E60+E61+E831+E56+E62</f>
        <v>14220</v>
      </c>
    </row>
    <row r="56" spans="1:5" s="29" customFormat="1" ht="12.75">
      <c r="A56" s="57" t="s">
        <v>133</v>
      </c>
      <c r="B56" s="25" t="s">
        <v>707</v>
      </c>
      <c r="C56" s="240">
        <v>50</v>
      </c>
      <c r="D56" s="240">
        <v>70</v>
      </c>
      <c r="E56" s="240">
        <v>90</v>
      </c>
    </row>
    <row r="57" spans="1:5" s="29" customFormat="1" ht="12.75">
      <c r="A57" s="57" t="s">
        <v>706</v>
      </c>
      <c r="B57" s="25" t="s">
        <v>707</v>
      </c>
      <c r="C57" s="240">
        <v>7800</v>
      </c>
      <c r="D57" s="240">
        <v>8000</v>
      </c>
      <c r="E57" s="240">
        <v>8200</v>
      </c>
    </row>
    <row r="58" spans="1:5" s="29" customFormat="1" ht="13.5" customHeight="1">
      <c r="A58" s="57" t="s">
        <v>708</v>
      </c>
      <c r="B58" s="245" t="s">
        <v>707</v>
      </c>
      <c r="C58" s="240">
        <v>4200</v>
      </c>
      <c r="D58" s="240">
        <v>4600</v>
      </c>
      <c r="E58" s="240">
        <v>4800</v>
      </c>
    </row>
    <row r="59" spans="1:5" s="29" customFormat="1" ht="13.5" customHeight="1">
      <c r="A59" s="57" t="s">
        <v>709</v>
      </c>
      <c r="B59" s="25" t="s">
        <v>707</v>
      </c>
      <c r="C59" s="240">
        <v>600</v>
      </c>
      <c r="D59" s="240">
        <v>630</v>
      </c>
      <c r="E59" s="240">
        <v>650</v>
      </c>
    </row>
    <row r="60" spans="1:5" s="29" customFormat="1" ht="13.5" customHeight="1">
      <c r="A60" s="57" t="s">
        <v>710</v>
      </c>
      <c r="B60" s="25" t="s">
        <v>707</v>
      </c>
      <c r="C60" s="240">
        <v>170</v>
      </c>
      <c r="D60" s="240">
        <v>180</v>
      </c>
      <c r="E60" s="240">
        <v>190</v>
      </c>
    </row>
    <row r="61" spans="1:5" s="29" customFormat="1" ht="13.5" customHeight="1">
      <c r="A61" s="57" t="s">
        <v>711</v>
      </c>
      <c r="B61" s="25" t="s">
        <v>707</v>
      </c>
      <c r="C61" s="240">
        <v>150</v>
      </c>
      <c r="D61" s="240">
        <v>160</v>
      </c>
      <c r="E61" s="240">
        <v>170</v>
      </c>
    </row>
    <row r="62" spans="1:5" s="29" customFormat="1" ht="13.5" customHeight="1">
      <c r="A62" s="57" t="s">
        <v>596</v>
      </c>
      <c r="B62" s="25" t="s">
        <v>707</v>
      </c>
      <c r="C62" s="345">
        <v>30</v>
      </c>
      <c r="D62" s="345">
        <v>100</v>
      </c>
      <c r="E62" s="345">
        <v>120</v>
      </c>
    </row>
    <row r="63" spans="1:5" s="31" customFormat="1" ht="12.75">
      <c r="A63" s="84" t="s">
        <v>1185</v>
      </c>
      <c r="B63" s="84"/>
      <c r="C63" s="339">
        <f>C26+C27+C54</f>
        <v>566106.5</v>
      </c>
      <c r="D63" s="339">
        <f>D26+D27+D54</f>
        <v>622927.8999999999</v>
      </c>
      <c r="E63" s="339">
        <f>E26+E27+E54</f>
        <v>711847</v>
      </c>
    </row>
    <row r="64" spans="1:5" s="31" customFormat="1" ht="12.75" hidden="1">
      <c r="A64" s="88" t="s">
        <v>262</v>
      </c>
      <c r="B64" s="88"/>
      <c r="C64" s="190">
        <f>C54+C42+C28+C26</f>
        <v>324749.5</v>
      </c>
      <c r="D64" s="346">
        <f>D54+D42+D28+D26</f>
        <v>366785.8</v>
      </c>
      <c r="E64" s="190">
        <f>E54+E42+E28+E26</f>
        <v>448975.3</v>
      </c>
    </row>
    <row r="65" spans="1:5" s="31" customFormat="1" ht="12.75" hidden="1">
      <c r="A65" s="88" t="s">
        <v>263</v>
      </c>
      <c r="B65" s="88"/>
      <c r="C65" s="190">
        <f>C64-C11+52070</f>
        <v>305435.5</v>
      </c>
      <c r="D65" s="346">
        <f>D64-D11+52070</f>
        <v>341508.8</v>
      </c>
      <c r="E65" s="190">
        <f>E64-E11+52070</f>
        <v>413899.3</v>
      </c>
    </row>
    <row r="66" spans="1:5" s="24" customFormat="1" ht="12.75" hidden="1">
      <c r="A66" s="30" t="s">
        <v>264</v>
      </c>
      <c r="B66" s="23"/>
      <c r="C66" s="187">
        <f>C26*10%</f>
        <v>9845</v>
      </c>
      <c r="D66" s="239">
        <f>D26*10%</f>
        <v>10572.7</v>
      </c>
      <c r="E66" s="187">
        <f>E26*10%</f>
        <v>11674.800000000001</v>
      </c>
    </row>
    <row r="67" spans="1:5" ht="12.75" hidden="1">
      <c r="A67" s="89" t="s">
        <v>265</v>
      </c>
      <c r="B67" s="90"/>
      <c r="C67" s="191"/>
      <c r="D67" s="347"/>
      <c r="E67" s="191"/>
    </row>
    <row r="68" spans="1:5" s="10" customFormat="1" ht="12.75" customHeight="1" hidden="1">
      <c r="A68" s="383" t="s">
        <v>252</v>
      </c>
      <c r="B68" s="378" t="s">
        <v>882</v>
      </c>
      <c r="C68" s="376" t="s">
        <v>253</v>
      </c>
      <c r="D68" s="374" t="s">
        <v>253</v>
      </c>
      <c r="E68" s="376" t="s">
        <v>253</v>
      </c>
    </row>
    <row r="69" spans="1:5" s="10" customFormat="1" ht="33.75" customHeight="1" hidden="1">
      <c r="A69" s="384"/>
      <c r="B69" s="378"/>
      <c r="C69" s="377"/>
      <c r="D69" s="375"/>
      <c r="E69" s="377"/>
    </row>
    <row r="70" spans="1:5" ht="63.75" hidden="1">
      <c r="A70" s="33" t="s">
        <v>1198</v>
      </c>
      <c r="B70" s="33" t="s">
        <v>266</v>
      </c>
      <c r="C70" s="188">
        <f>C71+C72</f>
        <v>11589</v>
      </c>
      <c r="D70" s="240">
        <f>D71+D72</f>
        <v>11589</v>
      </c>
      <c r="E70" s="188">
        <f>E71+E72</f>
        <v>11589</v>
      </c>
    </row>
    <row r="71" spans="1:5" ht="63.75" hidden="1">
      <c r="A71" s="33" t="s">
        <v>1200</v>
      </c>
      <c r="B71" s="33" t="s">
        <v>267</v>
      </c>
      <c r="C71" s="188">
        <v>4000</v>
      </c>
      <c r="D71" s="240">
        <v>4000</v>
      </c>
      <c r="E71" s="188">
        <v>4000</v>
      </c>
    </row>
    <row r="72" spans="1:5" ht="25.5" hidden="1">
      <c r="A72" s="91" t="s">
        <v>1191</v>
      </c>
      <c r="B72" s="33" t="s">
        <v>268</v>
      </c>
      <c r="C72" s="188">
        <v>7589</v>
      </c>
      <c r="D72" s="240">
        <v>7589</v>
      </c>
      <c r="E72" s="188">
        <v>7589</v>
      </c>
    </row>
    <row r="73" spans="1:5" ht="63.75" hidden="1">
      <c r="A73" s="91" t="s">
        <v>0</v>
      </c>
      <c r="B73" s="33" t="s">
        <v>269</v>
      </c>
      <c r="C73" s="188">
        <f>C74+C75</f>
        <v>7000</v>
      </c>
      <c r="D73" s="240">
        <f>D74+D75</f>
        <v>7000</v>
      </c>
      <c r="E73" s="188">
        <f>E74+E75</f>
        <v>7000</v>
      </c>
    </row>
    <row r="74" spans="1:5" ht="24.75" customHeight="1" hidden="1">
      <c r="A74" s="91" t="s">
        <v>2</v>
      </c>
      <c r="B74" s="33" t="s">
        <v>270</v>
      </c>
      <c r="C74" s="188">
        <v>3000</v>
      </c>
      <c r="D74" s="240">
        <v>3000</v>
      </c>
      <c r="E74" s="188">
        <v>3000</v>
      </c>
    </row>
    <row r="75" spans="1:5" ht="25.5" hidden="1">
      <c r="A75" s="91" t="s">
        <v>1</v>
      </c>
      <c r="B75" s="33" t="s">
        <v>271</v>
      </c>
      <c r="C75" s="188">
        <v>4000</v>
      </c>
      <c r="D75" s="240">
        <v>4000</v>
      </c>
      <c r="E75" s="188">
        <v>4000</v>
      </c>
    </row>
    <row r="76" spans="1:5" s="24" customFormat="1" ht="12.75" hidden="1">
      <c r="A76" s="23" t="s">
        <v>272</v>
      </c>
      <c r="B76" s="23"/>
      <c r="C76" s="189">
        <f>C70-C73</f>
        <v>4589</v>
      </c>
      <c r="D76" s="346">
        <f>D70-D73</f>
        <v>4589</v>
      </c>
      <c r="E76" s="189">
        <f>E70-E73</f>
        <v>4589</v>
      </c>
    </row>
    <row r="77" spans="1:5" ht="15" customHeight="1" hidden="1">
      <c r="A77" s="379" t="s">
        <v>273</v>
      </c>
      <c r="B77" s="380"/>
      <c r="C77" s="191"/>
      <c r="D77" s="347"/>
      <c r="E77" s="191"/>
    </row>
    <row r="78" spans="1:5" s="10" customFormat="1" ht="12.75" customHeight="1" hidden="1">
      <c r="A78" s="378" t="s">
        <v>252</v>
      </c>
      <c r="B78" s="378" t="s">
        <v>882</v>
      </c>
      <c r="C78" s="376" t="s">
        <v>253</v>
      </c>
      <c r="D78" s="374" t="s">
        <v>253</v>
      </c>
      <c r="E78" s="376" t="s">
        <v>253</v>
      </c>
    </row>
    <row r="79" spans="1:5" s="10" customFormat="1" ht="33.75" customHeight="1" hidden="1">
      <c r="A79" s="378"/>
      <c r="B79" s="378"/>
      <c r="C79" s="377"/>
      <c r="D79" s="375"/>
      <c r="E79" s="377"/>
    </row>
    <row r="80" spans="1:5" ht="12.75" hidden="1">
      <c r="A80" s="92"/>
      <c r="B80" s="93"/>
      <c r="C80" s="191"/>
      <c r="D80" s="347"/>
      <c r="E80" s="191"/>
    </row>
    <row r="81" spans="1:5" s="32" customFormat="1" ht="12.75" hidden="1">
      <c r="A81" s="94" t="s">
        <v>274</v>
      </c>
      <c r="B81" s="95" t="s">
        <v>275</v>
      </c>
      <c r="C81" s="192"/>
      <c r="D81" s="348"/>
      <c r="E81" s="192"/>
    </row>
    <row r="82" spans="1:5" ht="12.75" hidden="1">
      <c r="A82" s="33" t="s">
        <v>6</v>
      </c>
      <c r="B82" s="96" t="s">
        <v>276</v>
      </c>
      <c r="C82" s="193"/>
      <c r="D82" s="349"/>
      <c r="E82" s="193"/>
    </row>
    <row r="83" spans="1:5" s="2" customFormat="1" ht="12.75" hidden="1">
      <c r="A83" s="94" t="s">
        <v>274</v>
      </c>
      <c r="B83" s="95"/>
      <c r="C83" s="194"/>
      <c r="D83" s="348"/>
      <c r="E83" s="194"/>
    </row>
    <row r="84" spans="1:5" s="2" customFormat="1" ht="38.25" hidden="1">
      <c r="A84" s="34" t="s">
        <v>26</v>
      </c>
      <c r="B84" s="95" t="s">
        <v>277</v>
      </c>
      <c r="C84" s="195"/>
      <c r="D84" s="348"/>
      <c r="E84" s="195"/>
    </row>
    <row r="85" spans="1:5" ht="25.5" hidden="1">
      <c r="A85" s="91" t="s">
        <v>278</v>
      </c>
      <c r="B85" s="98" t="s">
        <v>279</v>
      </c>
      <c r="C85" s="193"/>
      <c r="D85" s="349"/>
      <c r="E85" s="193"/>
    </row>
    <row r="86" spans="1:5" ht="25.5" hidden="1">
      <c r="A86" s="91" t="s">
        <v>280</v>
      </c>
      <c r="B86" s="98" t="s">
        <v>281</v>
      </c>
      <c r="C86" s="193"/>
      <c r="D86" s="349"/>
      <c r="E86" s="193"/>
    </row>
    <row r="87" spans="1:5" ht="12.75" hidden="1">
      <c r="A87" s="91" t="s">
        <v>282</v>
      </c>
      <c r="B87" s="98" t="s">
        <v>283</v>
      </c>
      <c r="C87" s="193"/>
      <c r="D87" s="349"/>
      <c r="E87" s="193"/>
    </row>
    <row r="88" spans="1:5" ht="12.75" hidden="1">
      <c r="A88" s="91" t="s">
        <v>284</v>
      </c>
      <c r="B88" s="98" t="s">
        <v>285</v>
      </c>
      <c r="C88" s="193"/>
      <c r="D88" s="349"/>
      <c r="E88" s="193"/>
    </row>
    <row r="89" spans="1:5" ht="12.75" hidden="1">
      <c r="A89" s="91" t="s">
        <v>286</v>
      </c>
      <c r="B89" s="98" t="s">
        <v>287</v>
      </c>
      <c r="C89" s="193"/>
      <c r="D89" s="349"/>
      <c r="E89" s="193"/>
    </row>
    <row r="90" spans="1:5" ht="12.75" hidden="1">
      <c r="A90" s="91" t="s">
        <v>288</v>
      </c>
      <c r="B90" s="98" t="s">
        <v>289</v>
      </c>
      <c r="C90" s="193"/>
      <c r="D90" s="349"/>
      <c r="E90" s="193"/>
    </row>
    <row r="91" spans="1:5" ht="12.75" hidden="1">
      <c r="A91" s="91" t="s">
        <v>290</v>
      </c>
      <c r="B91" s="98" t="s">
        <v>291</v>
      </c>
      <c r="C91" s="193"/>
      <c r="D91" s="349"/>
      <c r="E91" s="193"/>
    </row>
    <row r="92" spans="1:5" ht="12.75" hidden="1">
      <c r="A92" s="91" t="s">
        <v>292</v>
      </c>
      <c r="B92" s="98" t="s">
        <v>293</v>
      </c>
      <c r="C92" s="193"/>
      <c r="D92" s="349"/>
      <c r="E92" s="193"/>
    </row>
    <row r="93" spans="1:5" ht="12.75" hidden="1">
      <c r="A93" s="91" t="s">
        <v>294</v>
      </c>
      <c r="B93" s="98" t="s">
        <v>295</v>
      </c>
      <c r="C93" s="193"/>
      <c r="D93" s="349"/>
      <c r="E93" s="193"/>
    </row>
    <row r="94" spans="1:5" s="2" customFormat="1" ht="25.5" hidden="1">
      <c r="A94" s="34" t="s">
        <v>250</v>
      </c>
      <c r="B94" s="95" t="s">
        <v>296</v>
      </c>
      <c r="C94" s="195"/>
      <c r="D94" s="348"/>
      <c r="E94" s="195"/>
    </row>
    <row r="95" spans="1:5" ht="25.5" hidden="1">
      <c r="A95" s="91" t="s">
        <v>278</v>
      </c>
      <c r="B95" s="98" t="s">
        <v>297</v>
      </c>
      <c r="C95" s="193"/>
      <c r="D95" s="349"/>
      <c r="E95" s="193"/>
    </row>
    <row r="96" spans="1:5" ht="12.75" hidden="1">
      <c r="A96" s="91" t="s">
        <v>288</v>
      </c>
      <c r="B96" s="98" t="s">
        <v>298</v>
      </c>
      <c r="C96" s="193"/>
      <c r="D96" s="349"/>
      <c r="E96" s="193"/>
    </row>
    <row r="97" spans="1:5" ht="12.75" hidden="1">
      <c r="A97" s="91" t="s">
        <v>282</v>
      </c>
      <c r="B97" s="98" t="s">
        <v>299</v>
      </c>
      <c r="C97" s="193"/>
      <c r="D97" s="349"/>
      <c r="E97" s="193"/>
    </row>
    <row r="98" spans="1:5" ht="12.75" hidden="1">
      <c r="A98" s="91" t="s">
        <v>284</v>
      </c>
      <c r="B98" s="98" t="s">
        <v>300</v>
      </c>
      <c r="C98" s="193"/>
      <c r="D98" s="349"/>
      <c r="E98" s="193"/>
    </row>
    <row r="99" spans="1:5" ht="12.75" hidden="1">
      <c r="A99" s="91" t="s">
        <v>301</v>
      </c>
      <c r="B99" s="98" t="s">
        <v>303</v>
      </c>
      <c r="C99" s="193"/>
      <c r="D99" s="349"/>
      <c r="E99" s="193"/>
    </row>
    <row r="100" spans="1:5" ht="12.75" hidden="1">
      <c r="A100" s="91" t="s">
        <v>286</v>
      </c>
      <c r="B100" s="98" t="s">
        <v>304</v>
      </c>
      <c r="C100" s="193"/>
      <c r="D100" s="349"/>
      <c r="E100" s="193"/>
    </row>
    <row r="101" spans="1:5" ht="12.75" hidden="1">
      <c r="A101" s="91" t="s">
        <v>290</v>
      </c>
      <c r="B101" s="98" t="s">
        <v>305</v>
      </c>
      <c r="C101" s="193"/>
      <c r="D101" s="349"/>
      <c r="E101" s="193"/>
    </row>
    <row r="102" spans="1:5" ht="12.75" hidden="1">
      <c r="A102" s="91" t="s">
        <v>292</v>
      </c>
      <c r="B102" s="98" t="s">
        <v>306</v>
      </c>
      <c r="C102" s="193"/>
      <c r="D102" s="349"/>
      <c r="E102" s="193"/>
    </row>
    <row r="103" spans="1:5" ht="12.75" hidden="1">
      <c r="A103" s="91" t="s">
        <v>307</v>
      </c>
      <c r="B103" s="98" t="s">
        <v>313</v>
      </c>
      <c r="C103" s="193"/>
      <c r="D103" s="349"/>
      <c r="E103" s="193"/>
    </row>
    <row r="104" spans="1:5" ht="12.75" hidden="1">
      <c r="A104" s="91" t="s">
        <v>314</v>
      </c>
      <c r="B104" s="98" t="s">
        <v>315</v>
      </c>
      <c r="C104" s="193"/>
      <c r="D104" s="349"/>
      <c r="E104" s="193"/>
    </row>
    <row r="105" spans="1:5" ht="12.75" hidden="1">
      <c r="A105" s="91" t="s">
        <v>316</v>
      </c>
      <c r="B105" s="98" t="s">
        <v>317</v>
      </c>
      <c r="C105" s="193"/>
      <c r="D105" s="349"/>
      <c r="E105" s="193"/>
    </row>
    <row r="106" spans="1:5" ht="12.75" hidden="1">
      <c r="A106" s="91" t="s">
        <v>318</v>
      </c>
      <c r="B106" s="98" t="s">
        <v>319</v>
      </c>
      <c r="C106" s="193"/>
      <c r="D106" s="349"/>
      <c r="E106" s="193"/>
    </row>
    <row r="107" spans="1:5" ht="12.75" hidden="1">
      <c r="A107" s="91" t="s">
        <v>320</v>
      </c>
      <c r="B107" s="98" t="s">
        <v>321</v>
      </c>
      <c r="C107" s="193"/>
      <c r="D107" s="349"/>
      <c r="E107" s="193"/>
    </row>
    <row r="108" spans="1:5" ht="12.75" hidden="1">
      <c r="A108" s="91" t="s">
        <v>294</v>
      </c>
      <c r="B108" s="98" t="s">
        <v>322</v>
      </c>
      <c r="C108" s="193"/>
      <c r="D108" s="349"/>
      <c r="E108" s="193"/>
    </row>
    <row r="109" spans="1:5" ht="12.75" hidden="1">
      <c r="A109" s="91" t="s">
        <v>323</v>
      </c>
      <c r="B109" s="98" t="s">
        <v>324</v>
      </c>
      <c r="C109" s="193"/>
      <c r="D109" s="349"/>
      <c r="E109" s="193"/>
    </row>
    <row r="110" spans="1:5" ht="12.75" hidden="1">
      <c r="A110" s="91" t="s">
        <v>325</v>
      </c>
      <c r="B110" s="98" t="s">
        <v>326</v>
      </c>
      <c r="C110" s="193"/>
      <c r="D110" s="349"/>
      <c r="E110" s="193"/>
    </row>
    <row r="111" spans="1:5" ht="12.75" hidden="1">
      <c r="A111" s="91" t="s">
        <v>327</v>
      </c>
      <c r="B111" s="98" t="s">
        <v>328</v>
      </c>
      <c r="C111" s="193"/>
      <c r="D111" s="349"/>
      <c r="E111" s="193"/>
    </row>
    <row r="112" spans="1:5" s="2" customFormat="1" ht="38.25" hidden="1">
      <c r="A112" s="34" t="s">
        <v>27</v>
      </c>
      <c r="B112" s="95" t="s">
        <v>329</v>
      </c>
      <c r="C112" s="194"/>
      <c r="D112" s="348"/>
      <c r="E112" s="194"/>
    </row>
    <row r="113" spans="1:5" ht="25.5" hidden="1">
      <c r="A113" s="91" t="s">
        <v>278</v>
      </c>
      <c r="B113" s="98" t="s">
        <v>330</v>
      </c>
      <c r="C113" s="193"/>
      <c r="D113" s="349"/>
      <c r="E113" s="193"/>
    </row>
    <row r="114" spans="1:5" ht="12.75" hidden="1">
      <c r="A114" s="91" t="s">
        <v>288</v>
      </c>
      <c r="B114" s="98" t="s">
        <v>331</v>
      </c>
      <c r="C114" s="193"/>
      <c r="D114" s="349"/>
      <c r="E114" s="193"/>
    </row>
    <row r="115" spans="1:5" ht="12.75" hidden="1">
      <c r="A115" s="91" t="s">
        <v>282</v>
      </c>
      <c r="B115" s="98" t="s">
        <v>332</v>
      </c>
      <c r="C115" s="193"/>
      <c r="D115" s="349"/>
      <c r="E115" s="193"/>
    </row>
    <row r="116" spans="1:5" ht="12.75" hidden="1">
      <c r="A116" s="91" t="s">
        <v>284</v>
      </c>
      <c r="B116" s="98" t="s">
        <v>333</v>
      </c>
      <c r="C116" s="193"/>
      <c r="D116" s="349"/>
      <c r="E116" s="193"/>
    </row>
    <row r="117" spans="1:5" ht="12.75" hidden="1">
      <c r="A117" s="91" t="s">
        <v>286</v>
      </c>
      <c r="B117" s="98" t="s">
        <v>334</v>
      </c>
      <c r="C117" s="193"/>
      <c r="D117" s="349"/>
      <c r="E117" s="193"/>
    </row>
    <row r="118" spans="1:5" ht="12.75" hidden="1">
      <c r="A118" s="91" t="s">
        <v>294</v>
      </c>
      <c r="B118" s="98" t="s">
        <v>335</v>
      </c>
      <c r="C118" s="193"/>
      <c r="D118" s="349"/>
      <c r="E118" s="193"/>
    </row>
    <row r="119" spans="1:5" ht="12.75" hidden="1">
      <c r="A119" s="91" t="s">
        <v>323</v>
      </c>
      <c r="B119" s="98" t="s">
        <v>336</v>
      </c>
      <c r="C119" s="193"/>
      <c r="D119" s="349"/>
      <c r="E119" s="193"/>
    </row>
    <row r="120" spans="1:5" ht="12.75" hidden="1">
      <c r="A120" s="91" t="s">
        <v>325</v>
      </c>
      <c r="B120" s="98" t="s">
        <v>337</v>
      </c>
      <c r="C120" s="193"/>
      <c r="D120" s="349"/>
      <c r="E120" s="193"/>
    </row>
    <row r="121" spans="1:5" ht="12.75" hidden="1">
      <c r="A121" s="91" t="s">
        <v>327</v>
      </c>
      <c r="B121" s="98" t="s">
        <v>338</v>
      </c>
      <c r="C121" s="193"/>
      <c r="D121" s="349"/>
      <c r="E121" s="193"/>
    </row>
    <row r="122" spans="1:5" s="2" customFormat="1" ht="25.5" hidden="1">
      <c r="A122" s="34" t="s">
        <v>339</v>
      </c>
      <c r="B122" s="95" t="s">
        <v>340</v>
      </c>
      <c r="C122" s="195"/>
      <c r="D122" s="348"/>
      <c r="E122" s="195"/>
    </row>
    <row r="123" spans="1:5" ht="12.75" hidden="1">
      <c r="A123" s="91" t="s">
        <v>282</v>
      </c>
      <c r="B123" s="98" t="s">
        <v>341</v>
      </c>
      <c r="C123" s="193"/>
      <c r="D123" s="349"/>
      <c r="E123" s="193"/>
    </row>
    <row r="124" spans="1:5" ht="12.75" hidden="1">
      <c r="A124" s="91" t="s">
        <v>284</v>
      </c>
      <c r="B124" s="98" t="s">
        <v>342</v>
      </c>
      <c r="C124" s="193"/>
      <c r="D124" s="349"/>
      <c r="E124" s="193"/>
    </row>
    <row r="125" spans="1:5" ht="12.75" hidden="1">
      <c r="A125" s="91" t="s">
        <v>301</v>
      </c>
      <c r="B125" s="98" t="s">
        <v>343</v>
      </c>
      <c r="C125" s="193"/>
      <c r="D125" s="349"/>
      <c r="E125" s="193"/>
    </row>
    <row r="126" spans="1:5" ht="12.75" hidden="1">
      <c r="A126" s="91" t="s">
        <v>286</v>
      </c>
      <c r="B126" s="98" t="s">
        <v>348</v>
      </c>
      <c r="C126" s="193"/>
      <c r="D126" s="349"/>
      <c r="E126" s="193"/>
    </row>
    <row r="127" spans="1:5" s="2" customFormat="1" ht="25.5" hidden="1">
      <c r="A127" s="34" t="s">
        <v>349</v>
      </c>
      <c r="B127" s="95" t="s">
        <v>350</v>
      </c>
      <c r="C127" s="195"/>
      <c r="D127" s="348"/>
      <c r="E127" s="195"/>
    </row>
    <row r="128" spans="1:5" ht="12.75" hidden="1">
      <c r="A128" s="91" t="s">
        <v>282</v>
      </c>
      <c r="B128" s="98" t="s">
        <v>351</v>
      </c>
      <c r="C128" s="193"/>
      <c r="D128" s="349"/>
      <c r="E128" s="193"/>
    </row>
    <row r="129" spans="1:5" ht="12.75" hidden="1">
      <c r="A129" s="91" t="s">
        <v>284</v>
      </c>
      <c r="B129" s="98" t="s">
        <v>352</v>
      </c>
      <c r="C129" s="193"/>
      <c r="D129" s="349"/>
      <c r="E129" s="193"/>
    </row>
    <row r="130" spans="1:5" ht="12.75" hidden="1">
      <c r="A130" s="91" t="s">
        <v>301</v>
      </c>
      <c r="B130" s="98" t="s">
        <v>353</v>
      </c>
      <c r="C130" s="193"/>
      <c r="D130" s="349"/>
      <c r="E130" s="193"/>
    </row>
    <row r="131" spans="1:5" ht="12.75" hidden="1">
      <c r="A131" s="91" t="s">
        <v>286</v>
      </c>
      <c r="B131" s="98" t="s">
        <v>354</v>
      </c>
      <c r="C131" s="193"/>
      <c r="D131" s="349"/>
      <c r="E131" s="193"/>
    </row>
    <row r="132" spans="1:5" s="2" customFormat="1" ht="25.5" hidden="1">
      <c r="A132" s="34" t="s">
        <v>355</v>
      </c>
      <c r="B132" s="95" t="s">
        <v>356</v>
      </c>
      <c r="C132" s="195"/>
      <c r="D132" s="348"/>
      <c r="E132" s="195"/>
    </row>
    <row r="133" spans="1:5" ht="12.75" hidden="1">
      <c r="A133" s="91" t="s">
        <v>282</v>
      </c>
      <c r="B133" s="98" t="s">
        <v>357</v>
      </c>
      <c r="C133" s="193"/>
      <c r="D133" s="349"/>
      <c r="E133" s="193"/>
    </row>
    <row r="134" spans="1:5" ht="12.75" hidden="1">
      <c r="A134" s="91" t="s">
        <v>284</v>
      </c>
      <c r="B134" s="98" t="s">
        <v>358</v>
      </c>
      <c r="C134" s="193"/>
      <c r="D134" s="349"/>
      <c r="E134" s="193"/>
    </row>
    <row r="135" spans="1:5" ht="12.75" hidden="1">
      <c r="A135" s="91" t="s">
        <v>301</v>
      </c>
      <c r="B135" s="98" t="s">
        <v>359</v>
      </c>
      <c r="C135" s="193"/>
      <c r="D135" s="349"/>
      <c r="E135" s="193"/>
    </row>
    <row r="136" spans="1:5" ht="12.75" hidden="1">
      <c r="A136" s="91" t="s">
        <v>286</v>
      </c>
      <c r="B136" s="98" t="s">
        <v>360</v>
      </c>
      <c r="C136" s="193"/>
      <c r="D136" s="349"/>
      <c r="E136" s="193"/>
    </row>
    <row r="137" spans="1:5" s="2" customFormat="1" ht="12.75" hidden="1">
      <c r="A137" s="34" t="s">
        <v>148</v>
      </c>
      <c r="B137" s="95" t="s">
        <v>296</v>
      </c>
      <c r="C137" s="194"/>
      <c r="D137" s="348"/>
      <c r="E137" s="194"/>
    </row>
    <row r="138" spans="1:5" s="2" customFormat="1" ht="25.5" hidden="1">
      <c r="A138" s="34" t="s">
        <v>361</v>
      </c>
      <c r="B138" s="95" t="s">
        <v>297</v>
      </c>
      <c r="C138" s="195"/>
      <c r="D138" s="348"/>
      <c r="E138" s="195"/>
    </row>
    <row r="139" spans="1:5" ht="12.75" hidden="1">
      <c r="A139" s="91" t="s">
        <v>288</v>
      </c>
      <c r="B139" s="98" t="s">
        <v>298</v>
      </c>
      <c r="C139" s="193"/>
      <c r="D139" s="349"/>
      <c r="E139" s="193"/>
    </row>
    <row r="140" spans="1:5" ht="12.75" hidden="1">
      <c r="A140" s="91" t="s">
        <v>294</v>
      </c>
      <c r="B140" s="98" t="s">
        <v>322</v>
      </c>
      <c r="C140" s="193"/>
      <c r="D140" s="349"/>
      <c r="E140" s="193"/>
    </row>
    <row r="141" spans="1:5" s="2" customFormat="1" ht="12.75" hidden="1">
      <c r="A141" s="34" t="s">
        <v>362</v>
      </c>
      <c r="B141" s="95" t="s">
        <v>297</v>
      </c>
      <c r="C141" s="195"/>
      <c r="D141" s="348"/>
      <c r="E141" s="195"/>
    </row>
    <row r="142" spans="1:5" ht="12.75" hidden="1">
      <c r="A142" s="91" t="s">
        <v>282</v>
      </c>
      <c r="B142" s="98" t="s">
        <v>299</v>
      </c>
      <c r="C142" s="193"/>
      <c r="D142" s="349"/>
      <c r="E142" s="193"/>
    </row>
    <row r="143" spans="1:5" ht="12.75" hidden="1">
      <c r="A143" s="91" t="s">
        <v>284</v>
      </c>
      <c r="B143" s="98" t="s">
        <v>300</v>
      </c>
      <c r="C143" s="193"/>
      <c r="D143" s="349"/>
      <c r="E143" s="193"/>
    </row>
    <row r="144" spans="1:5" ht="12.75" hidden="1">
      <c r="A144" s="91" t="s">
        <v>286</v>
      </c>
      <c r="B144" s="98" t="s">
        <v>304</v>
      </c>
      <c r="C144" s="193"/>
      <c r="D144" s="349"/>
      <c r="E144" s="193"/>
    </row>
    <row r="145" spans="1:5" ht="12.75" hidden="1">
      <c r="A145" s="91" t="s">
        <v>294</v>
      </c>
      <c r="B145" s="98" t="s">
        <v>322</v>
      </c>
      <c r="C145" s="193"/>
      <c r="D145" s="349"/>
      <c r="E145" s="193"/>
    </row>
    <row r="146" spans="1:5" s="2" customFormat="1" ht="12.75" hidden="1">
      <c r="A146" s="34" t="s">
        <v>363</v>
      </c>
      <c r="B146" s="95" t="s">
        <v>297</v>
      </c>
      <c r="C146" s="195"/>
      <c r="D146" s="348"/>
      <c r="E146" s="195"/>
    </row>
    <row r="147" spans="1:5" ht="12.75" hidden="1">
      <c r="A147" s="91" t="s">
        <v>282</v>
      </c>
      <c r="B147" s="98" t="s">
        <v>299</v>
      </c>
      <c r="C147" s="193"/>
      <c r="D147" s="349"/>
      <c r="E147" s="193"/>
    </row>
    <row r="148" spans="1:5" ht="12.75" hidden="1">
      <c r="A148" s="91" t="s">
        <v>284</v>
      </c>
      <c r="B148" s="98" t="s">
        <v>300</v>
      </c>
      <c r="C148" s="193"/>
      <c r="D148" s="349"/>
      <c r="E148" s="193"/>
    </row>
    <row r="149" spans="1:5" ht="12.75" hidden="1">
      <c r="A149" s="91" t="s">
        <v>286</v>
      </c>
      <c r="B149" s="98" t="s">
        <v>304</v>
      </c>
      <c r="C149" s="193"/>
      <c r="D149" s="349"/>
      <c r="E149" s="193"/>
    </row>
    <row r="150" spans="1:5" ht="12.75" hidden="1">
      <c r="A150" s="91" t="s">
        <v>294</v>
      </c>
      <c r="B150" s="98" t="s">
        <v>322</v>
      </c>
      <c r="C150" s="193"/>
      <c r="D150" s="349"/>
      <c r="E150" s="193"/>
    </row>
    <row r="151" spans="1:5" ht="12.75" hidden="1">
      <c r="A151" s="34" t="s">
        <v>364</v>
      </c>
      <c r="B151" s="95" t="s">
        <v>365</v>
      </c>
      <c r="C151" s="192"/>
      <c r="D151" s="348"/>
      <c r="E151" s="192"/>
    </row>
    <row r="152" spans="1:5" ht="12.75" hidden="1">
      <c r="A152" s="91" t="s">
        <v>223</v>
      </c>
      <c r="B152" s="98" t="s">
        <v>366</v>
      </c>
      <c r="C152" s="193"/>
      <c r="D152" s="349"/>
      <c r="E152" s="193"/>
    </row>
    <row r="153" spans="1:5" ht="25.5" hidden="1">
      <c r="A153" s="91" t="s">
        <v>278</v>
      </c>
      <c r="B153" s="98" t="s">
        <v>367</v>
      </c>
      <c r="C153" s="193"/>
      <c r="D153" s="349"/>
      <c r="E153" s="193"/>
    </row>
    <row r="154" spans="1:5" ht="12.75" hidden="1">
      <c r="A154" s="91" t="s">
        <v>288</v>
      </c>
      <c r="B154" s="98" t="s">
        <v>368</v>
      </c>
      <c r="C154" s="193"/>
      <c r="D154" s="349"/>
      <c r="E154" s="193"/>
    </row>
    <row r="155" spans="1:5" ht="12.75" hidden="1">
      <c r="A155" s="91" t="s">
        <v>282</v>
      </c>
      <c r="B155" s="98" t="s">
        <v>369</v>
      </c>
      <c r="C155" s="193"/>
      <c r="D155" s="349"/>
      <c r="E155" s="193"/>
    </row>
    <row r="156" spans="1:5" ht="12.75" hidden="1">
      <c r="A156" s="91" t="s">
        <v>284</v>
      </c>
      <c r="B156" s="98" t="s">
        <v>370</v>
      </c>
      <c r="C156" s="193"/>
      <c r="D156" s="349"/>
      <c r="E156" s="193"/>
    </row>
    <row r="157" spans="1:5" ht="12.75" hidden="1">
      <c r="A157" s="91" t="s">
        <v>286</v>
      </c>
      <c r="B157" s="98" t="s">
        <v>371</v>
      </c>
      <c r="C157" s="193"/>
      <c r="D157" s="349"/>
      <c r="E157" s="193"/>
    </row>
    <row r="158" spans="1:5" ht="12.75" hidden="1">
      <c r="A158" s="91" t="s">
        <v>290</v>
      </c>
      <c r="B158" s="98" t="s">
        <v>372</v>
      </c>
      <c r="C158" s="193"/>
      <c r="D158" s="349"/>
      <c r="E158" s="193"/>
    </row>
    <row r="159" spans="1:5" ht="12.75" hidden="1">
      <c r="A159" s="91" t="s">
        <v>292</v>
      </c>
      <c r="B159" s="98" t="s">
        <v>373</v>
      </c>
      <c r="C159" s="193"/>
      <c r="D159" s="349"/>
      <c r="E159" s="193"/>
    </row>
    <row r="160" spans="1:5" ht="12.75" hidden="1">
      <c r="A160" s="91" t="s">
        <v>314</v>
      </c>
      <c r="B160" s="98" t="s">
        <v>374</v>
      </c>
      <c r="C160" s="193"/>
      <c r="D160" s="349"/>
      <c r="E160" s="193"/>
    </row>
    <row r="161" spans="1:5" ht="12.75" hidden="1">
      <c r="A161" s="91" t="s">
        <v>316</v>
      </c>
      <c r="B161" s="98" t="s">
        <v>375</v>
      </c>
      <c r="C161" s="193"/>
      <c r="D161" s="349"/>
      <c r="E161" s="193"/>
    </row>
    <row r="162" spans="1:5" ht="12.75" hidden="1">
      <c r="A162" s="91" t="s">
        <v>320</v>
      </c>
      <c r="B162" s="98" t="s">
        <v>376</v>
      </c>
      <c r="C162" s="193"/>
      <c r="D162" s="349"/>
      <c r="E162" s="193"/>
    </row>
    <row r="163" spans="1:5" ht="12.75" hidden="1">
      <c r="A163" s="91" t="s">
        <v>294</v>
      </c>
      <c r="B163" s="98" t="s">
        <v>377</v>
      </c>
      <c r="C163" s="193"/>
      <c r="D163" s="349"/>
      <c r="E163" s="193"/>
    </row>
    <row r="164" spans="1:5" ht="12.75" hidden="1">
      <c r="A164" s="91" t="s">
        <v>323</v>
      </c>
      <c r="B164" s="98" t="s">
        <v>378</v>
      </c>
      <c r="C164" s="193"/>
      <c r="D164" s="349"/>
      <c r="E164" s="193"/>
    </row>
    <row r="165" spans="1:5" ht="12.75" hidden="1">
      <c r="A165" s="91" t="s">
        <v>325</v>
      </c>
      <c r="B165" s="98" t="s">
        <v>379</v>
      </c>
      <c r="C165" s="193"/>
      <c r="D165" s="349"/>
      <c r="E165" s="193"/>
    </row>
    <row r="166" spans="1:5" ht="12.75" hidden="1">
      <c r="A166" s="91" t="s">
        <v>327</v>
      </c>
      <c r="B166" s="98" t="s">
        <v>380</v>
      </c>
      <c r="C166" s="193"/>
      <c r="D166" s="349"/>
      <c r="E166" s="193"/>
    </row>
    <row r="167" spans="1:5" ht="12.75" hidden="1">
      <c r="A167" s="34" t="s">
        <v>234</v>
      </c>
      <c r="B167" s="95" t="s">
        <v>381</v>
      </c>
      <c r="C167" s="192"/>
      <c r="D167" s="348"/>
      <c r="E167" s="192"/>
    </row>
    <row r="168" spans="1:5" s="20" customFormat="1" ht="25.5" hidden="1">
      <c r="A168" s="34" t="s">
        <v>382</v>
      </c>
      <c r="B168" s="95" t="s">
        <v>383</v>
      </c>
      <c r="C168" s="193"/>
      <c r="D168" s="349"/>
      <c r="E168" s="193"/>
    </row>
    <row r="169" spans="1:5" s="20" customFormat="1" ht="25.5" hidden="1">
      <c r="A169" s="91" t="s">
        <v>384</v>
      </c>
      <c r="B169" s="96" t="s">
        <v>385</v>
      </c>
      <c r="C169" s="193"/>
      <c r="D169" s="349"/>
      <c r="E169" s="193"/>
    </row>
    <row r="170" spans="1:5" s="20" customFormat="1" ht="12.75" hidden="1">
      <c r="A170" s="91" t="s">
        <v>282</v>
      </c>
      <c r="B170" s="96" t="s">
        <v>386</v>
      </c>
      <c r="C170" s="193"/>
      <c r="D170" s="349"/>
      <c r="E170" s="193"/>
    </row>
    <row r="171" spans="1:5" s="20" customFormat="1" ht="12.75" hidden="1">
      <c r="A171" s="91" t="s">
        <v>284</v>
      </c>
      <c r="B171" s="96" t="s">
        <v>387</v>
      </c>
      <c r="C171" s="193"/>
      <c r="D171" s="349"/>
      <c r="E171" s="193"/>
    </row>
    <row r="172" spans="1:5" s="20" customFormat="1" ht="12.75" hidden="1">
      <c r="A172" s="91" t="s">
        <v>301</v>
      </c>
      <c r="B172" s="96" t="s">
        <v>388</v>
      </c>
      <c r="C172" s="193"/>
      <c r="D172" s="349"/>
      <c r="E172" s="193"/>
    </row>
    <row r="173" spans="1:5" s="20" customFormat="1" ht="12.75" hidden="1">
      <c r="A173" s="91" t="s">
        <v>286</v>
      </c>
      <c r="B173" s="96" t="s">
        <v>389</v>
      </c>
      <c r="C173" s="193"/>
      <c r="D173" s="349"/>
      <c r="E173" s="193"/>
    </row>
    <row r="174" spans="1:5" s="20" customFormat="1" ht="12.75" hidden="1">
      <c r="A174" s="91" t="s">
        <v>290</v>
      </c>
      <c r="B174" s="96" t="s">
        <v>390</v>
      </c>
      <c r="C174" s="193"/>
      <c r="D174" s="349"/>
      <c r="E174" s="193"/>
    </row>
    <row r="175" spans="1:5" s="20" customFormat="1" ht="12.75" hidden="1">
      <c r="A175" s="91" t="s">
        <v>292</v>
      </c>
      <c r="B175" s="96" t="s">
        <v>391</v>
      </c>
      <c r="C175" s="193"/>
      <c r="D175" s="349"/>
      <c r="E175" s="193"/>
    </row>
    <row r="176" spans="1:5" s="20" customFormat="1" ht="12.75" hidden="1">
      <c r="A176" s="91" t="s">
        <v>307</v>
      </c>
      <c r="B176" s="96" t="s">
        <v>392</v>
      </c>
      <c r="C176" s="193"/>
      <c r="D176" s="349"/>
      <c r="E176" s="193"/>
    </row>
    <row r="177" spans="1:5" s="20" customFormat="1" ht="12.75" hidden="1">
      <c r="A177" s="91" t="s">
        <v>314</v>
      </c>
      <c r="B177" s="96" t="s">
        <v>393</v>
      </c>
      <c r="C177" s="193"/>
      <c r="D177" s="349"/>
      <c r="E177" s="193"/>
    </row>
    <row r="178" spans="1:5" s="20" customFormat="1" ht="12.75" hidden="1">
      <c r="A178" s="91" t="s">
        <v>316</v>
      </c>
      <c r="B178" s="96" t="s">
        <v>394</v>
      </c>
      <c r="C178" s="193"/>
      <c r="D178" s="349"/>
      <c r="E178" s="193"/>
    </row>
    <row r="179" spans="1:5" s="20" customFormat="1" ht="12.75" hidden="1">
      <c r="A179" s="91" t="s">
        <v>318</v>
      </c>
      <c r="B179" s="96" t="s">
        <v>395</v>
      </c>
      <c r="C179" s="193"/>
      <c r="D179" s="349"/>
      <c r="E179" s="193"/>
    </row>
    <row r="180" spans="1:5" s="20" customFormat="1" ht="12.75" hidden="1">
      <c r="A180" s="91" t="s">
        <v>320</v>
      </c>
      <c r="B180" s="96" t="s">
        <v>396</v>
      </c>
      <c r="C180" s="193"/>
      <c r="D180" s="349"/>
      <c r="E180" s="193"/>
    </row>
    <row r="181" spans="1:5" s="20" customFormat="1" ht="12.75" hidden="1">
      <c r="A181" s="91" t="s">
        <v>397</v>
      </c>
      <c r="B181" s="96" t="s">
        <v>398</v>
      </c>
      <c r="C181" s="193"/>
      <c r="D181" s="349"/>
      <c r="E181" s="193"/>
    </row>
    <row r="182" spans="1:5" s="20" customFormat="1" ht="12.75" hidden="1">
      <c r="A182" s="91" t="s">
        <v>294</v>
      </c>
      <c r="B182" s="96" t="s">
        <v>399</v>
      </c>
      <c r="C182" s="193"/>
      <c r="D182" s="349"/>
      <c r="E182" s="193"/>
    </row>
    <row r="183" spans="1:5" s="20" customFormat="1" ht="12.75" hidden="1">
      <c r="A183" s="91" t="s">
        <v>323</v>
      </c>
      <c r="B183" s="96" t="s">
        <v>400</v>
      </c>
      <c r="C183" s="193"/>
      <c r="D183" s="349"/>
      <c r="E183" s="193"/>
    </row>
    <row r="184" spans="1:5" s="20" customFormat="1" ht="12.75" hidden="1">
      <c r="A184" s="91" t="s">
        <v>325</v>
      </c>
      <c r="B184" s="96" t="s">
        <v>401</v>
      </c>
      <c r="C184" s="193"/>
      <c r="D184" s="349"/>
      <c r="E184" s="193"/>
    </row>
    <row r="185" spans="1:5" s="20" customFormat="1" ht="12.75" hidden="1">
      <c r="A185" s="91" t="s">
        <v>327</v>
      </c>
      <c r="B185" s="96" t="s">
        <v>402</v>
      </c>
      <c r="C185" s="193"/>
      <c r="D185" s="349"/>
      <c r="E185" s="193"/>
    </row>
    <row r="186" spans="1:5" s="20" customFormat="1" ht="12.75" hidden="1">
      <c r="A186" s="91" t="s">
        <v>403</v>
      </c>
      <c r="B186" s="96" t="s">
        <v>404</v>
      </c>
      <c r="C186" s="193"/>
      <c r="D186" s="349"/>
      <c r="E186" s="193"/>
    </row>
    <row r="187" spans="1:5" s="20" customFormat="1" ht="25.5" hidden="1">
      <c r="A187" s="91" t="s">
        <v>405</v>
      </c>
      <c r="B187" s="96" t="s">
        <v>406</v>
      </c>
      <c r="C187" s="193"/>
      <c r="D187" s="349"/>
      <c r="E187" s="193"/>
    </row>
    <row r="188" spans="1:5" s="20" customFormat="1" ht="12.75" hidden="1">
      <c r="A188" s="91" t="s">
        <v>294</v>
      </c>
      <c r="B188" s="96" t="s">
        <v>407</v>
      </c>
      <c r="C188" s="193"/>
      <c r="D188" s="349"/>
      <c r="E188" s="193"/>
    </row>
    <row r="189" spans="1:5" ht="12.75" hidden="1">
      <c r="A189" s="34" t="s">
        <v>408</v>
      </c>
      <c r="B189" s="95" t="s">
        <v>409</v>
      </c>
      <c r="C189" s="192"/>
      <c r="D189" s="348"/>
      <c r="E189" s="192"/>
    </row>
    <row r="190" spans="1:5" s="20" customFormat="1" ht="25.5" hidden="1">
      <c r="A190" s="34" t="s">
        <v>410</v>
      </c>
      <c r="B190" s="95" t="s">
        <v>411</v>
      </c>
      <c r="C190" s="194"/>
      <c r="D190" s="348"/>
      <c r="E190" s="194"/>
    </row>
    <row r="191" spans="1:5" s="20" customFormat="1" ht="12.75" hidden="1">
      <c r="A191" s="91" t="s">
        <v>412</v>
      </c>
      <c r="B191" s="96" t="s">
        <v>413</v>
      </c>
      <c r="C191" s="196"/>
      <c r="D191" s="349"/>
      <c r="E191" s="196"/>
    </row>
    <row r="192" spans="1:5" s="20" customFormat="1" ht="25.5" hidden="1">
      <c r="A192" s="91" t="s">
        <v>384</v>
      </c>
      <c r="B192" s="96" t="s">
        <v>414</v>
      </c>
      <c r="C192" s="196"/>
      <c r="D192" s="349"/>
      <c r="E192" s="196"/>
    </row>
    <row r="193" spans="1:5" s="20" customFormat="1" ht="12.75" hidden="1">
      <c r="A193" s="91" t="s">
        <v>282</v>
      </c>
      <c r="B193" s="96" t="s">
        <v>416</v>
      </c>
      <c r="C193" s="196"/>
      <c r="D193" s="349"/>
      <c r="E193" s="196"/>
    </row>
    <row r="194" spans="1:5" s="20" customFormat="1" ht="12.75" hidden="1">
      <c r="A194" s="91" t="s">
        <v>284</v>
      </c>
      <c r="B194" s="96" t="s">
        <v>417</v>
      </c>
      <c r="C194" s="196"/>
      <c r="D194" s="349"/>
      <c r="E194" s="196"/>
    </row>
    <row r="195" spans="1:5" s="20" customFormat="1" ht="12.75" hidden="1">
      <c r="A195" s="91" t="s">
        <v>301</v>
      </c>
      <c r="B195" s="96" t="s">
        <v>418</v>
      </c>
      <c r="C195" s="196"/>
      <c r="D195" s="349"/>
      <c r="E195" s="196"/>
    </row>
    <row r="196" spans="1:5" s="20" customFormat="1" ht="12.75" hidden="1">
      <c r="A196" s="91" t="s">
        <v>286</v>
      </c>
      <c r="B196" s="96" t="s">
        <v>419</v>
      </c>
      <c r="C196" s="196"/>
      <c r="D196" s="349"/>
      <c r="E196" s="196"/>
    </row>
    <row r="197" spans="1:5" s="20" customFormat="1" ht="12.75" hidden="1">
      <c r="A197" s="91" t="s">
        <v>290</v>
      </c>
      <c r="B197" s="96" t="s">
        <v>420</v>
      </c>
      <c r="C197" s="196"/>
      <c r="D197" s="349"/>
      <c r="E197" s="196"/>
    </row>
    <row r="198" spans="1:5" s="20" customFormat="1" ht="12.75" hidden="1">
      <c r="A198" s="91" t="s">
        <v>292</v>
      </c>
      <c r="B198" s="96" t="s">
        <v>421</v>
      </c>
      <c r="C198" s="196"/>
      <c r="D198" s="349"/>
      <c r="E198" s="196"/>
    </row>
    <row r="199" spans="1:5" s="20" customFormat="1" ht="12.75" hidden="1">
      <c r="A199" s="91" t="s">
        <v>307</v>
      </c>
      <c r="B199" s="96" t="s">
        <v>422</v>
      </c>
      <c r="C199" s="196"/>
      <c r="D199" s="349"/>
      <c r="E199" s="196"/>
    </row>
    <row r="200" spans="1:5" s="20" customFormat="1" ht="12.75" hidden="1">
      <c r="A200" s="91" t="s">
        <v>314</v>
      </c>
      <c r="B200" s="96" t="s">
        <v>423</v>
      </c>
      <c r="C200" s="196"/>
      <c r="D200" s="349"/>
      <c r="E200" s="196"/>
    </row>
    <row r="201" spans="1:5" s="20" customFormat="1" ht="12.75" hidden="1">
      <c r="A201" s="91" t="s">
        <v>316</v>
      </c>
      <c r="B201" s="96" t="s">
        <v>424</v>
      </c>
      <c r="C201" s="196"/>
      <c r="D201" s="349"/>
      <c r="E201" s="196"/>
    </row>
    <row r="202" spans="1:5" s="20" customFormat="1" ht="12.75" hidden="1">
      <c r="A202" s="91" t="s">
        <v>318</v>
      </c>
      <c r="B202" s="96" t="s">
        <v>425</v>
      </c>
      <c r="C202" s="196"/>
      <c r="D202" s="349"/>
      <c r="E202" s="196"/>
    </row>
    <row r="203" spans="1:5" s="20" customFormat="1" ht="12.75" hidden="1">
      <c r="A203" s="91" t="s">
        <v>320</v>
      </c>
      <c r="B203" s="96" t="s">
        <v>426</v>
      </c>
      <c r="C203" s="196"/>
      <c r="D203" s="349"/>
      <c r="E203" s="196"/>
    </row>
    <row r="204" spans="1:5" s="20" customFormat="1" ht="12.75" hidden="1">
      <c r="A204" s="91" t="s">
        <v>294</v>
      </c>
      <c r="B204" s="96" t="s">
        <v>427</v>
      </c>
      <c r="C204" s="196"/>
      <c r="D204" s="349"/>
      <c r="E204" s="196"/>
    </row>
    <row r="205" spans="1:5" s="20" customFormat="1" ht="12.75" hidden="1">
      <c r="A205" s="91" t="s">
        <v>323</v>
      </c>
      <c r="B205" s="96" t="s">
        <v>428</v>
      </c>
      <c r="C205" s="196"/>
      <c r="D205" s="349"/>
      <c r="E205" s="196"/>
    </row>
    <row r="206" spans="1:5" s="20" customFormat="1" ht="12.75" hidden="1">
      <c r="A206" s="91" t="s">
        <v>325</v>
      </c>
      <c r="B206" s="96" t="s">
        <v>429</v>
      </c>
      <c r="C206" s="196"/>
      <c r="D206" s="349"/>
      <c r="E206" s="196"/>
    </row>
    <row r="207" spans="1:5" s="20" customFormat="1" ht="12.75" hidden="1">
      <c r="A207" s="91" t="s">
        <v>327</v>
      </c>
      <c r="B207" s="96" t="s">
        <v>430</v>
      </c>
      <c r="C207" s="196"/>
      <c r="D207" s="349"/>
      <c r="E207" s="196"/>
    </row>
    <row r="208" spans="1:5" s="35" customFormat="1" ht="12.75" hidden="1">
      <c r="A208" s="34" t="s">
        <v>231</v>
      </c>
      <c r="B208" s="95" t="s">
        <v>431</v>
      </c>
      <c r="C208" s="194"/>
      <c r="D208" s="348"/>
      <c r="E208" s="194"/>
    </row>
    <row r="209" spans="1:5" s="20" customFormat="1" ht="38.25" hidden="1">
      <c r="A209" s="34" t="s">
        <v>432</v>
      </c>
      <c r="B209" s="95" t="s">
        <v>433</v>
      </c>
      <c r="C209" s="197"/>
      <c r="D209" s="348"/>
      <c r="E209" s="197"/>
    </row>
    <row r="210" spans="1:5" s="20" customFormat="1" ht="25.5" hidden="1">
      <c r="A210" s="91" t="s">
        <v>384</v>
      </c>
      <c r="B210" s="96" t="s">
        <v>434</v>
      </c>
      <c r="C210" s="196"/>
      <c r="D210" s="349"/>
      <c r="E210" s="196"/>
    </row>
    <row r="211" spans="1:5" s="20" customFormat="1" ht="12.75" hidden="1">
      <c r="A211" s="91" t="s">
        <v>282</v>
      </c>
      <c r="B211" s="96" t="s">
        <v>435</v>
      </c>
      <c r="C211" s="196"/>
      <c r="D211" s="349"/>
      <c r="E211" s="196"/>
    </row>
    <row r="212" spans="1:5" s="20" customFormat="1" ht="12.75" hidden="1">
      <c r="A212" s="91" t="s">
        <v>284</v>
      </c>
      <c r="B212" s="96" t="s">
        <v>436</v>
      </c>
      <c r="C212" s="196"/>
      <c r="D212" s="349"/>
      <c r="E212" s="196"/>
    </row>
    <row r="213" spans="1:5" s="20" customFormat="1" ht="12.75" hidden="1">
      <c r="A213" s="91" t="s">
        <v>301</v>
      </c>
      <c r="B213" s="96" t="s">
        <v>442</v>
      </c>
      <c r="C213" s="196"/>
      <c r="D213" s="349"/>
      <c r="E213" s="196"/>
    </row>
    <row r="214" spans="1:5" s="20" customFormat="1" ht="12.75" hidden="1">
      <c r="A214" s="91" t="s">
        <v>286</v>
      </c>
      <c r="B214" s="96" t="s">
        <v>443</v>
      </c>
      <c r="C214" s="196"/>
      <c r="D214" s="349"/>
      <c r="E214" s="196"/>
    </row>
    <row r="215" spans="1:5" s="20" customFormat="1" ht="12.75" hidden="1">
      <c r="A215" s="91" t="s">
        <v>290</v>
      </c>
      <c r="B215" s="96" t="s">
        <v>444</v>
      </c>
      <c r="C215" s="196"/>
      <c r="D215" s="349"/>
      <c r="E215" s="196"/>
    </row>
    <row r="216" spans="1:5" s="20" customFormat="1" ht="12.75" hidden="1">
      <c r="A216" s="91" t="s">
        <v>292</v>
      </c>
      <c r="B216" s="96" t="s">
        <v>446</v>
      </c>
      <c r="C216" s="196"/>
      <c r="D216" s="349"/>
      <c r="E216" s="196"/>
    </row>
    <row r="217" spans="1:5" s="20" customFormat="1" ht="12.75" hidden="1">
      <c r="A217" s="91" t="s">
        <v>307</v>
      </c>
      <c r="B217" s="96" t="s">
        <v>447</v>
      </c>
      <c r="C217" s="196"/>
      <c r="D217" s="349"/>
      <c r="E217" s="196"/>
    </row>
    <row r="218" spans="1:5" s="20" customFormat="1" ht="12.75" hidden="1">
      <c r="A218" s="91" t="s">
        <v>314</v>
      </c>
      <c r="B218" s="96" t="s">
        <v>448</v>
      </c>
      <c r="C218" s="196"/>
      <c r="D218" s="349"/>
      <c r="E218" s="196"/>
    </row>
    <row r="219" spans="1:5" s="20" customFormat="1" ht="12.75" hidden="1">
      <c r="A219" s="91" t="s">
        <v>316</v>
      </c>
      <c r="B219" s="96" t="s">
        <v>449</v>
      </c>
      <c r="C219" s="196"/>
      <c r="D219" s="349"/>
      <c r="E219" s="196"/>
    </row>
    <row r="220" spans="1:5" s="20" customFormat="1" ht="12.75" hidden="1">
      <c r="A220" s="91" t="s">
        <v>318</v>
      </c>
      <c r="B220" s="96" t="s">
        <v>450</v>
      </c>
      <c r="C220" s="196"/>
      <c r="D220" s="349"/>
      <c r="E220" s="196"/>
    </row>
    <row r="221" spans="1:5" s="20" customFormat="1" ht="12.75" hidden="1">
      <c r="A221" s="91" t="s">
        <v>320</v>
      </c>
      <c r="B221" s="96" t="s">
        <v>451</v>
      </c>
      <c r="C221" s="196"/>
      <c r="D221" s="349"/>
      <c r="E221" s="196"/>
    </row>
    <row r="222" spans="1:5" s="20" customFormat="1" ht="12.75" hidden="1">
      <c r="A222" s="91" t="s">
        <v>294</v>
      </c>
      <c r="B222" s="96" t="s">
        <v>452</v>
      </c>
      <c r="C222" s="196"/>
      <c r="D222" s="349"/>
      <c r="E222" s="196"/>
    </row>
    <row r="223" spans="1:5" s="20" customFormat="1" ht="12.75" hidden="1">
      <c r="A223" s="91" t="s">
        <v>323</v>
      </c>
      <c r="B223" s="96" t="s">
        <v>453</v>
      </c>
      <c r="C223" s="196"/>
      <c r="D223" s="349"/>
      <c r="E223" s="196"/>
    </row>
    <row r="224" spans="1:5" s="20" customFormat="1" ht="12.75" hidden="1">
      <c r="A224" s="91" t="s">
        <v>325</v>
      </c>
      <c r="B224" s="96" t="s">
        <v>454</v>
      </c>
      <c r="C224" s="196"/>
      <c r="D224" s="349"/>
      <c r="E224" s="196"/>
    </row>
    <row r="225" spans="1:5" s="20" customFormat="1" ht="12.75" hidden="1">
      <c r="A225" s="91" t="s">
        <v>327</v>
      </c>
      <c r="B225" s="96" t="s">
        <v>455</v>
      </c>
      <c r="C225" s="196"/>
      <c r="D225" s="349"/>
      <c r="E225" s="196"/>
    </row>
    <row r="226" spans="1:5" s="32" customFormat="1" ht="12.75" hidden="1">
      <c r="A226" s="34" t="s">
        <v>456</v>
      </c>
      <c r="B226" s="95" t="s">
        <v>459</v>
      </c>
      <c r="C226" s="197"/>
      <c r="D226" s="348"/>
      <c r="E226" s="197"/>
    </row>
    <row r="227" spans="1:5" s="20" customFormat="1" ht="38.25" hidden="1">
      <c r="A227" s="91" t="s">
        <v>460</v>
      </c>
      <c r="B227" s="96" t="s">
        <v>461</v>
      </c>
      <c r="C227" s="196"/>
      <c r="D227" s="349"/>
      <c r="E227" s="196"/>
    </row>
    <row r="228" spans="1:5" s="20" customFormat="1" ht="12.75" hidden="1">
      <c r="A228" s="91" t="s">
        <v>294</v>
      </c>
      <c r="B228" s="96" t="s">
        <v>462</v>
      </c>
      <c r="C228" s="196"/>
      <c r="D228" s="349"/>
      <c r="E228" s="196"/>
    </row>
    <row r="229" spans="1:5" s="32" customFormat="1" ht="12.75" hidden="1">
      <c r="A229" s="34" t="s">
        <v>463</v>
      </c>
      <c r="B229" s="95" t="s">
        <v>464</v>
      </c>
      <c r="C229" s="197"/>
      <c r="D229" s="348"/>
      <c r="E229" s="197"/>
    </row>
    <row r="230" spans="1:5" s="20" customFormat="1" ht="25.5" hidden="1">
      <c r="A230" s="91" t="s">
        <v>384</v>
      </c>
      <c r="B230" s="96" t="s">
        <v>465</v>
      </c>
      <c r="C230" s="196"/>
      <c r="D230" s="349"/>
      <c r="E230" s="196"/>
    </row>
    <row r="231" spans="1:5" s="20" customFormat="1" ht="12.75" hidden="1">
      <c r="A231" s="91" t="s">
        <v>282</v>
      </c>
      <c r="B231" s="96" t="s">
        <v>466</v>
      </c>
      <c r="C231" s="196"/>
      <c r="D231" s="349"/>
      <c r="E231" s="196"/>
    </row>
    <row r="232" spans="1:5" s="20" customFormat="1" ht="12.75" hidden="1">
      <c r="A232" s="91" t="s">
        <v>284</v>
      </c>
      <c r="B232" s="96" t="s">
        <v>467</v>
      </c>
      <c r="C232" s="196"/>
      <c r="D232" s="349"/>
      <c r="E232" s="196"/>
    </row>
    <row r="233" spans="1:5" s="20" customFormat="1" ht="12.75" hidden="1">
      <c r="A233" s="91" t="s">
        <v>301</v>
      </c>
      <c r="B233" s="96" t="s">
        <v>468</v>
      </c>
      <c r="C233" s="196"/>
      <c r="D233" s="349"/>
      <c r="E233" s="196"/>
    </row>
    <row r="234" spans="1:5" s="20" customFormat="1" ht="12.75" hidden="1">
      <c r="A234" s="91" t="s">
        <v>286</v>
      </c>
      <c r="B234" s="96" t="s">
        <v>469</v>
      </c>
      <c r="C234" s="196"/>
      <c r="D234" s="349"/>
      <c r="E234" s="196"/>
    </row>
    <row r="235" spans="1:5" s="20" customFormat="1" ht="12.75" hidden="1">
      <c r="A235" s="91" t="s">
        <v>290</v>
      </c>
      <c r="B235" s="96" t="s">
        <v>470</v>
      </c>
      <c r="C235" s="196"/>
      <c r="D235" s="349"/>
      <c r="E235" s="196"/>
    </row>
    <row r="236" spans="1:5" s="20" customFormat="1" ht="12.75" hidden="1">
      <c r="A236" s="91" t="s">
        <v>292</v>
      </c>
      <c r="B236" s="96" t="s">
        <v>471</v>
      </c>
      <c r="C236" s="196"/>
      <c r="D236" s="349"/>
      <c r="E236" s="196"/>
    </row>
    <row r="237" spans="1:5" s="20" customFormat="1" ht="12.75" hidden="1">
      <c r="A237" s="91" t="s">
        <v>307</v>
      </c>
      <c r="B237" s="96" t="s">
        <v>472</v>
      </c>
      <c r="C237" s="196"/>
      <c r="D237" s="349"/>
      <c r="E237" s="196"/>
    </row>
    <row r="238" spans="1:5" s="20" customFormat="1" ht="12.75" hidden="1">
      <c r="A238" s="91" t="s">
        <v>314</v>
      </c>
      <c r="B238" s="96" t="s">
        <v>473</v>
      </c>
      <c r="C238" s="196"/>
      <c r="D238" s="349"/>
      <c r="E238" s="196"/>
    </row>
    <row r="239" spans="1:5" s="20" customFormat="1" ht="12.75" hidden="1">
      <c r="A239" s="91" t="s">
        <v>316</v>
      </c>
      <c r="B239" s="96" t="s">
        <v>474</v>
      </c>
      <c r="C239" s="196"/>
      <c r="D239" s="349"/>
      <c r="E239" s="196"/>
    </row>
    <row r="240" spans="1:5" s="20" customFormat="1" ht="12.75" hidden="1">
      <c r="A240" s="91" t="s">
        <v>318</v>
      </c>
      <c r="B240" s="96" t="s">
        <v>475</v>
      </c>
      <c r="C240" s="196"/>
      <c r="D240" s="349"/>
      <c r="E240" s="196"/>
    </row>
    <row r="241" spans="1:5" s="20" customFormat="1" ht="12.75" hidden="1">
      <c r="A241" s="91" t="s">
        <v>320</v>
      </c>
      <c r="B241" s="96" t="s">
        <v>476</v>
      </c>
      <c r="C241" s="196"/>
      <c r="D241" s="349"/>
      <c r="E241" s="196"/>
    </row>
    <row r="242" spans="1:5" s="20" customFormat="1" ht="12.75" hidden="1">
      <c r="A242" s="91" t="s">
        <v>294</v>
      </c>
      <c r="B242" s="96" t="s">
        <v>477</v>
      </c>
      <c r="C242" s="196"/>
      <c r="D242" s="349"/>
      <c r="E242" s="196"/>
    </row>
    <row r="243" spans="1:5" s="20" customFormat="1" ht="12.75" hidden="1">
      <c r="A243" s="91" t="s">
        <v>323</v>
      </c>
      <c r="B243" s="96" t="s">
        <v>478</v>
      </c>
      <c r="C243" s="196"/>
      <c r="D243" s="349"/>
      <c r="E243" s="196"/>
    </row>
    <row r="244" spans="1:5" s="20" customFormat="1" ht="12.75" hidden="1">
      <c r="A244" s="91" t="s">
        <v>325</v>
      </c>
      <c r="B244" s="96" t="s">
        <v>479</v>
      </c>
      <c r="C244" s="196"/>
      <c r="D244" s="349"/>
      <c r="E244" s="196"/>
    </row>
    <row r="245" spans="1:5" s="20" customFormat="1" ht="12.75" hidden="1">
      <c r="A245" s="91" t="s">
        <v>327</v>
      </c>
      <c r="B245" s="96" t="s">
        <v>480</v>
      </c>
      <c r="C245" s="196"/>
      <c r="D245" s="349"/>
      <c r="E245" s="196"/>
    </row>
    <row r="246" spans="1:5" s="32" customFormat="1" ht="12.75" hidden="1">
      <c r="A246" s="34" t="s">
        <v>481</v>
      </c>
      <c r="B246" s="95" t="s">
        <v>482</v>
      </c>
      <c r="C246" s="194"/>
      <c r="D246" s="348"/>
      <c r="E246" s="194"/>
    </row>
    <row r="247" spans="1:5" s="20" customFormat="1" ht="25.5" hidden="1">
      <c r="A247" s="91" t="s">
        <v>483</v>
      </c>
      <c r="B247" s="96" t="s">
        <v>484</v>
      </c>
      <c r="C247" s="196"/>
      <c r="D247" s="349"/>
      <c r="E247" s="196"/>
    </row>
    <row r="248" spans="1:5" s="20" customFormat="1" ht="25.5" hidden="1">
      <c r="A248" s="91" t="s">
        <v>384</v>
      </c>
      <c r="B248" s="96" t="s">
        <v>485</v>
      </c>
      <c r="C248" s="196"/>
      <c r="D248" s="349"/>
      <c r="E248" s="196"/>
    </row>
    <row r="249" spans="1:5" s="20" customFormat="1" ht="12.75" hidden="1">
      <c r="A249" s="91" t="s">
        <v>282</v>
      </c>
      <c r="B249" s="96" t="s">
        <v>486</v>
      </c>
      <c r="C249" s="196"/>
      <c r="D249" s="349"/>
      <c r="E249" s="196"/>
    </row>
    <row r="250" spans="1:5" s="20" customFormat="1" ht="12.75" hidden="1">
      <c r="A250" s="91" t="s">
        <v>284</v>
      </c>
      <c r="B250" s="96" t="s">
        <v>487</v>
      </c>
      <c r="C250" s="196"/>
      <c r="D250" s="349"/>
      <c r="E250" s="196"/>
    </row>
    <row r="251" spans="1:5" s="20" customFormat="1" ht="12.75" hidden="1">
      <c r="A251" s="91" t="s">
        <v>301</v>
      </c>
      <c r="B251" s="96" t="s">
        <v>488</v>
      </c>
      <c r="C251" s="196"/>
      <c r="D251" s="349"/>
      <c r="E251" s="196"/>
    </row>
    <row r="252" spans="1:5" s="20" customFormat="1" ht="12.75" hidden="1">
      <c r="A252" s="91" t="s">
        <v>286</v>
      </c>
      <c r="B252" s="96" t="s">
        <v>489</v>
      </c>
      <c r="C252" s="196"/>
      <c r="D252" s="349"/>
      <c r="E252" s="196"/>
    </row>
    <row r="253" spans="1:5" s="20" customFormat="1" ht="12.75" hidden="1">
      <c r="A253" s="91" t="s">
        <v>290</v>
      </c>
      <c r="B253" s="96" t="s">
        <v>501</v>
      </c>
      <c r="C253" s="196"/>
      <c r="D253" s="349"/>
      <c r="E253" s="196"/>
    </row>
    <row r="254" spans="1:5" s="20" customFormat="1" ht="12.75" hidden="1">
      <c r="A254" s="91" t="s">
        <v>292</v>
      </c>
      <c r="B254" s="96" t="s">
        <v>502</v>
      </c>
      <c r="C254" s="196"/>
      <c r="D254" s="349"/>
      <c r="E254" s="196"/>
    </row>
    <row r="255" spans="1:5" s="20" customFormat="1" ht="12.75" hidden="1">
      <c r="A255" s="91" t="s">
        <v>307</v>
      </c>
      <c r="B255" s="96" t="s">
        <v>503</v>
      </c>
      <c r="C255" s="196"/>
      <c r="D255" s="349"/>
      <c r="E255" s="196"/>
    </row>
    <row r="256" spans="1:5" s="20" customFormat="1" ht="12.75" hidden="1">
      <c r="A256" s="91" t="s">
        <v>314</v>
      </c>
      <c r="B256" s="96" t="s">
        <v>504</v>
      </c>
      <c r="C256" s="196"/>
      <c r="D256" s="349"/>
      <c r="E256" s="196"/>
    </row>
    <row r="257" spans="1:5" s="20" customFormat="1" ht="12.75" hidden="1">
      <c r="A257" s="91" t="s">
        <v>316</v>
      </c>
      <c r="B257" s="96" t="s">
        <v>505</v>
      </c>
      <c r="C257" s="196"/>
      <c r="D257" s="349"/>
      <c r="E257" s="196"/>
    </row>
    <row r="258" spans="1:5" s="20" customFormat="1" ht="12.75" hidden="1">
      <c r="A258" s="91" t="s">
        <v>318</v>
      </c>
      <c r="B258" s="96" t="s">
        <v>506</v>
      </c>
      <c r="C258" s="196"/>
      <c r="D258" s="349"/>
      <c r="E258" s="196"/>
    </row>
    <row r="259" spans="1:5" s="20" customFormat="1" ht="12.75" hidden="1">
      <c r="A259" s="91" t="s">
        <v>320</v>
      </c>
      <c r="B259" s="96" t="s">
        <v>507</v>
      </c>
      <c r="C259" s="196"/>
      <c r="D259" s="349"/>
      <c r="E259" s="196"/>
    </row>
    <row r="260" spans="1:5" s="20" customFormat="1" ht="12.75" hidden="1">
      <c r="A260" s="91" t="s">
        <v>294</v>
      </c>
      <c r="B260" s="96" t="s">
        <v>508</v>
      </c>
      <c r="C260" s="196"/>
      <c r="D260" s="349"/>
      <c r="E260" s="196"/>
    </row>
    <row r="261" spans="1:5" s="37" customFormat="1" ht="12.75" hidden="1">
      <c r="A261" s="36" t="s">
        <v>323</v>
      </c>
      <c r="B261" s="96" t="s">
        <v>509</v>
      </c>
      <c r="C261" s="198"/>
      <c r="D261" s="350"/>
      <c r="E261" s="198"/>
    </row>
    <row r="262" spans="1:5" s="37" customFormat="1" ht="12.75" hidden="1">
      <c r="A262" s="36" t="s">
        <v>325</v>
      </c>
      <c r="B262" s="96" t="s">
        <v>510</v>
      </c>
      <c r="C262" s="198"/>
      <c r="D262" s="350"/>
      <c r="E262" s="198"/>
    </row>
    <row r="263" spans="1:5" s="20" customFormat="1" ht="12.75" hidden="1">
      <c r="A263" s="99" t="s">
        <v>327</v>
      </c>
      <c r="B263" s="96" t="s">
        <v>512</v>
      </c>
      <c r="C263" s="199"/>
      <c r="D263" s="351"/>
      <c r="E263" s="199"/>
    </row>
    <row r="264" spans="1:5" s="32" customFormat="1" ht="25.5" hidden="1">
      <c r="A264" s="38" t="s">
        <v>514</v>
      </c>
      <c r="B264" s="97" t="s">
        <v>515</v>
      </c>
      <c r="C264" s="200"/>
      <c r="D264" s="352"/>
      <c r="E264" s="200"/>
    </row>
    <row r="265" spans="1:5" s="32" customFormat="1" ht="25.5" hidden="1">
      <c r="A265" s="38" t="s">
        <v>278</v>
      </c>
      <c r="B265" s="97" t="s">
        <v>516</v>
      </c>
      <c r="C265" s="201"/>
      <c r="D265" s="352"/>
      <c r="E265" s="201"/>
    </row>
    <row r="266" spans="1:5" s="20" customFormat="1" ht="12.75" hidden="1">
      <c r="A266" s="100" t="s">
        <v>288</v>
      </c>
      <c r="B266" s="101" t="s">
        <v>517</v>
      </c>
      <c r="C266" s="199"/>
      <c r="D266" s="351"/>
      <c r="E266" s="199"/>
    </row>
    <row r="267" spans="1:5" s="20" customFormat="1" ht="12.75" hidden="1">
      <c r="A267" s="100" t="s">
        <v>282</v>
      </c>
      <c r="B267" s="101" t="s">
        <v>518</v>
      </c>
      <c r="C267" s="199"/>
      <c r="D267" s="351"/>
      <c r="E267" s="199"/>
    </row>
    <row r="268" spans="1:5" s="20" customFormat="1" ht="12.75" hidden="1">
      <c r="A268" s="100" t="s">
        <v>284</v>
      </c>
      <c r="B268" s="101" t="s">
        <v>519</v>
      </c>
      <c r="C268" s="199"/>
      <c r="D268" s="351"/>
      <c r="E268" s="199"/>
    </row>
    <row r="269" spans="1:5" s="20" customFormat="1" ht="12.75" hidden="1">
      <c r="A269" s="100" t="s">
        <v>301</v>
      </c>
      <c r="B269" s="101" t="s">
        <v>520</v>
      </c>
      <c r="C269" s="199"/>
      <c r="D269" s="351"/>
      <c r="E269" s="199"/>
    </row>
    <row r="270" spans="1:5" s="20" customFormat="1" ht="12.75" hidden="1">
      <c r="A270" s="100" t="s">
        <v>286</v>
      </c>
      <c r="B270" s="101" t="s">
        <v>521</v>
      </c>
      <c r="C270" s="199"/>
      <c r="D270" s="351"/>
      <c r="E270" s="199"/>
    </row>
    <row r="271" spans="1:5" s="20" customFormat="1" ht="12.75" hidden="1">
      <c r="A271" s="100" t="s">
        <v>290</v>
      </c>
      <c r="B271" s="101" t="s">
        <v>522</v>
      </c>
      <c r="C271" s="199"/>
      <c r="D271" s="351"/>
      <c r="E271" s="199"/>
    </row>
    <row r="272" spans="1:5" s="20" customFormat="1" ht="12.75" hidden="1">
      <c r="A272" s="100" t="s">
        <v>292</v>
      </c>
      <c r="B272" s="101" t="s">
        <v>523</v>
      </c>
      <c r="C272" s="199"/>
      <c r="D272" s="351"/>
      <c r="E272" s="199"/>
    </row>
    <row r="273" spans="1:5" s="20" customFormat="1" ht="12.75" hidden="1">
      <c r="A273" s="100" t="s">
        <v>307</v>
      </c>
      <c r="B273" s="101" t="s">
        <v>524</v>
      </c>
      <c r="C273" s="199"/>
      <c r="D273" s="351"/>
      <c r="E273" s="199"/>
    </row>
    <row r="274" spans="1:5" s="20" customFormat="1" ht="12.75" hidden="1">
      <c r="A274" s="100" t="s">
        <v>314</v>
      </c>
      <c r="B274" s="101" t="s">
        <v>525</v>
      </c>
      <c r="C274" s="199"/>
      <c r="D274" s="351"/>
      <c r="E274" s="199"/>
    </row>
    <row r="275" spans="1:5" s="20" customFormat="1" ht="12.75" hidden="1">
      <c r="A275" s="100" t="s">
        <v>316</v>
      </c>
      <c r="B275" s="101" t="s">
        <v>526</v>
      </c>
      <c r="C275" s="199"/>
      <c r="D275" s="351"/>
      <c r="E275" s="199"/>
    </row>
    <row r="276" spans="1:5" s="20" customFormat="1" ht="12.75" hidden="1">
      <c r="A276" s="100" t="s">
        <v>318</v>
      </c>
      <c r="B276" s="101" t="s">
        <v>527</v>
      </c>
      <c r="C276" s="199"/>
      <c r="D276" s="351"/>
      <c r="E276" s="199"/>
    </row>
    <row r="277" spans="1:5" s="20" customFormat="1" ht="12.75" hidden="1">
      <c r="A277" s="100" t="s">
        <v>320</v>
      </c>
      <c r="B277" s="101" t="s">
        <v>528</v>
      </c>
      <c r="C277" s="199"/>
      <c r="D277" s="351"/>
      <c r="E277" s="199"/>
    </row>
    <row r="278" spans="1:5" s="20" customFormat="1" ht="12.75" hidden="1">
      <c r="A278" s="100" t="s">
        <v>294</v>
      </c>
      <c r="B278" s="101" t="s">
        <v>529</v>
      </c>
      <c r="C278" s="199"/>
      <c r="D278" s="351"/>
      <c r="E278" s="199"/>
    </row>
    <row r="279" spans="1:5" s="20" customFormat="1" ht="12.75" hidden="1">
      <c r="A279" s="100" t="s">
        <v>323</v>
      </c>
      <c r="B279" s="101" t="s">
        <v>530</v>
      </c>
      <c r="C279" s="199"/>
      <c r="D279" s="351"/>
      <c r="E279" s="199"/>
    </row>
    <row r="280" spans="1:5" s="40" customFormat="1" ht="12.75" hidden="1">
      <c r="A280" s="39" t="s">
        <v>325</v>
      </c>
      <c r="B280" s="101" t="s">
        <v>531</v>
      </c>
      <c r="C280" s="202"/>
      <c r="D280" s="353"/>
      <c r="E280" s="202"/>
    </row>
    <row r="281" spans="1:5" s="37" customFormat="1" ht="12.75" hidden="1">
      <c r="A281" s="39" t="s">
        <v>327</v>
      </c>
      <c r="B281" s="101" t="s">
        <v>532</v>
      </c>
      <c r="C281" s="198"/>
      <c r="D281" s="350"/>
      <c r="E281" s="198"/>
    </row>
    <row r="282" spans="1:5" s="37" customFormat="1" ht="12.75" hidden="1">
      <c r="A282" s="41" t="s">
        <v>403</v>
      </c>
      <c r="B282" s="97" t="s">
        <v>533</v>
      </c>
      <c r="C282" s="201"/>
      <c r="D282" s="352"/>
      <c r="E282" s="201"/>
    </row>
    <row r="283" spans="1:5" s="37" customFormat="1" ht="25.5" hidden="1">
      <c r="A283" s="39" t="s">
        <v>534</v>
      </c>
      <c r="B283" s="102" t="s">
        <v>535</v>
      </c>
      <c r="C283" s="198"/>
      <c r="D283" s="350"/>
      <c r="E283" s="198"/>
    </row>
    <row r="284" spans="1:5" s="37" customFormat="1" ht="12.75" hidden="1">
      <c r="A284" s="39" t="s">
        <v>294</v>
      </c>
      <c r="B284" s="102" t="s">
        <v>536</v>
      </c>
      <c r="C284" s="198"/>
      <c r="D284" s="350"/>
      <c r="E284" s="198"/>
    </row>
    <row r="285" spans="1:5" s="37" customFormat="1" ht="27.75" customHeight="1" hidden="1">
      <c r="A285" s="41" t="s">
        <v>537</v>
      </c>
      <c r="B285" s="97" t="s">
        <v>538</v>
      </c>
      <c r="C285" s="203"/>
      <c r="D285" s="352"/>
      <c r="E285" s="203"/>
    </row>
    <row r="286" spans="1:5" s="37" customFormat="1" ht="12.75" hidden="1">
      <c r="A286" s="41" t="s">
        <v>251</v>
      </c>
      <c r="B286" s="97" t="s">
        <v>539</v>
      </c>
      <c r="C286" s="200"/>
      <c r="D286" s="352"/>
      <c r="E286" s="200"/>
    </row>
    <row r="287" spans="1:5" s="37" customFormat="1" ht="12.75" hidden="1">
      <c r="A287" s="39" t="s">
        <v>540</v>
      </c>
      <c r="B287" s="102" t="s">
        <v>541</v>
      </c>
      <c r="C287" s="198"/>
      <c r="D287" s="350"/>
      <c r="E287" s="198"/>
    </row>
    <row r="288" spans="1:5" s="37" customFormat="1" ht="25.5" hidden="1">
      <c r="A288" s="39" t="s">
        <v>384</v>
      </c>
      <c r="B288" s="102" t="s">
        <v>542</v>
      </c>
      <c r="C288" s="198"/>
      <c r="D288" s="350"/>
      <c r="E288" s="198"/>
    </row>
    <row r="289" spans="1:5" s="37" customFormat="1" ht="12.75" hidden="1">
      <c r="A289" s="39" t="s">
        <v>282</v>
      </c>
      <c r="B289" s="102" t="s">
        <v>543</v>
      </c>
      <c r="C289" s="198"/>
      <c r="D289" s="350"/>
      <c r="E289" s="198"/>
    </row>
    <row r="290" spans="1:5" s="37" customFormat="1" ht="12.75" hidden="1">
      <c r="A290" s="39" t="s">
        <v>284</v>
      </c>
      <c r="B290" s="102" t="s">
        <v>544</v>
      </c>
      <c r="C290" s="198"/>
      <c r="D290" s="350"/>
      <c r="E290" s="198"/>
    </row>
    <row r="291" spans="1:5" s="37" customFormat="1" ht="12.75" hidden="1">
      <c r="A291" s="39" t="s">
        <v>301</v>
      </c>
      <c r="B291" s="102" t="s">
        <v>545</v>
      </c>
      <c r="C291" s="198"/>
      <c r="D291" s="350"/>
      <c r="E291" s="198"/>
    </row>
    <row r="292" spans="1:5" s="37" customFormat="1" ht="12.75" hidden="1">
      <c r="A292" s="39" t="s">
        <v>286</v>
      </c>
      <c r="B292" s="102" t="s">
        <v>546</v>
      </c>
      <c r="C292" s="198"/>
      <c r="D292" s="350"/>
      <c r="E292" s="198"/>
    </row>
    <row r="293" spans="1:5" s="37" customFormat="1" ht="12.75" hidden="1">
      <c r="A293" s="39" t="s">
        <v>290</v>
      </c>
      <c r="B293" s="102" t="s">
        <v>547</v>
      </c>
      <c r="C293" s="198"/>
      <c r="D293" s="350"/>
      <c r="E293" s="198"/>
    </row>
    <row r="294" spans="1:5" s="37" customFormat="1" ht="12.75" hidden="1">
      <c r="A294" s="39" t="s">
        <v>292</v>
      </c>
      <c r="B294" s="102" t="s">
        <v>548</v>
      </c>
      <c r="C294" s="198"/>
      <c r="D294" s="350"/>
      <c r="E294" s="198"/>
    </row>
    <row r="295" spans="1:5" s="37" customFormat="1" ht="12.75" hidden="1">
      <c r="A295" s="39" t="s">
        <v>307</v>
      </c>
      <c r="B295" s="102" t="s">
        <v>549</v>
      </c>
      <c r="C295" s="198"/>
      <c r="D295" s="350"/>
      <c r="E295" s="198"/>
    </row>
    <row r="296" spans="1:5" s="37" customFormat="1" ht="12.75" hidden="1">
      <c r="A296" s="39" t="s">
        <v>314</v>
      </c>
      <c r="B296" s="102" t="s">
        <v>550</v>
      </c>
      <c r="C296" s="198"/>
      <c r="D296" s="350"/>
      <c r="E296" s="198"/>
    </row>
    <row r="297" spans="1:5" s="37" customFormat="1" ht="12.75" hidden="1">
      <c r="A297" s="39" t="s">
        <v>316</v>
      </c>
      <c r="B297" s="102" t="s">
        <v>551</v>
      </c>
      <c r="C297" s="198"/>
      <c r="D297" s="350"/>
      <c r="E297" s="198"/>
    </row>
    <row r="298" spans="1:5" s="37" customFormat="1" ht="12.75" hidden="1">
      <c r="A298" s="39" t="s">
        <v>318</v>
      </c>
      <c r="B298" s="102" t="s">
        <v>552</v>
      </c>
      <c r="C298" s="198"/>
      <c r="D298" s="350"/>
      <c r="E298" s="198"/>
    </row>
    <row r="299" spans="1:5" s="37" customFormat="1" ht="12.75" hidden="1">
      <c r="A299" s="39" t="s">
        <v>320</v>
      </c>
      <c r="B299" s="102" t="s">
        <v>553</v>
      </c>
      <c r="C299" s="198"/>
      <c r="D299" s="350"/>
      <c r="E299" s="198"/>
    </row>
    <row r="300" spans="1:5" s="37" customFormat="1" ht="12.75" hidden="1">
      <c r="A300" s="39" t="s">
        <v>294</v>
      </c>
      <c r="B300" s="102" t="s">
        <v>554</v>
      </c>
      <c r="C300" s="198"/>
      <c r="D300" s="350"/>
      <c r="E300" s="198"/>
    </row>
    <row r="301" spans="1:5" s="37" customFormat="1" ht="12.75" hidden="1">
      <c r="A301" s="39" t="s">
        <v>323</v>
      </c>
      <c r="B301" s="102" t="s">
        <v>555</v>
      </c>
      <c r="C301" s="198"/>
      <c r="D301" s="350"/>
      <c r="E301" s="198"/>
    </row>
    <row r="302" spans="1:5" s="37" customFormat="1" ht="12.75" hidden="1">
      <c r="A302" s="39" t="s">
        <v>325</v>
      </c>
      <c r="B302" s="102" t="s">
        <v>556</v>
      </c>
      <c r="C302" s="198"/>
      <c r="D302" s="350"/>
      <c r="E302" s="198"/>
    </row>
    <row r="303" spans="1:5" s="37" customFormat="1" ht="12.75" hidden="1">
      <c r="A303" s="39" t="s">
        <v>327</v>
      </c>
      <c r="B303" s="102" t="s">
        <v>557</v>
      </c>
      <c r="C303" s="198"/>
      <c r="D303" s="350"/>
      <c r="E303" s="198"/>
    </row>
    <row r="304" spans="1:5" s="37" customFormat="1" ht="12.75" hidden="1">
      <c r="A304" s="41" t="s">
        <v>35</v>
      </c>
      <c r="B304" s="97" t="s">
        <v>558</v>
      </c>
      <c r="C304" s="200"/>
      <c r="D304" s="352"/>
      <c r="E304" s="200"/>
    </row>
    <row r="305" spans="1:5" s="37" customFormat="1" ht="25.5" hidden="1">
      <c r="A305" s="39" t="s">
        <v>559</v>
      </c>
      <c r="B305" s="102" t="s">
        <v>560</v>
      </c>
      <c r="C305" s="198"/>
      <c r="D305" s="350"/>
      <c r="E305" s="198"/>
    </row>
    <row r="306" spans="1:5" s="37" customFormat="1" ht="25.5" hidden="1">
      <c r="A306" s="39" t="s">
        <v>384</v>
      </c>
      <c r="B306" s="102" t="s">
        <v>561</v>
      </c>
      <c r="C306" s="198"/>
      <c r="D306" s="350"/>
      <c r="E306" s="198"/>
    </row>
    <row r="307" spans="1:5" s="37" customFormat="1" ht="12.75" hidden="1">
      <c r="A307" s="39" t="s">
        <v>282</v>
      </c>
      <c r="B307" s="102" t="s">
        <v>562</v>
      </c>
      <c r="C307" s="198"/>
      <c r="D307" s="350"/>
      <c r="E307" s="198"/>
    </row>
    <row r="308" spans="1:5" s="37" customFormat="1" ht="12.75" hidden="1">
      <c r="A308" s="39" t="s">
        <v>284</v>
      </c>
      <c r="B308" s="102" t="s">
        <v>563</v>
      </c>
      <c r="C308" s="198"/>
      <c r="D308" s="350"/>
      <c r="E308" s="198"/>
    </row>
    <row r="309" spans="1:5" s="37" customFormat="1" ht="12.75" hidden="1">
      <c r="A309" s="39" t="s">
        <v>301</v>
      </c>
      <c r="B309" s="102" t="s">
        <v>564</v>
      </c>
      <c r="C309" s="198"/>
      <c r="D309" s="350"/>
      <c r="E309" s="198"/>
    </row>
    <row r="310" spans="1:5" s="37" customFormat="1" ht="12.75" hidden="1">
      <c r="A310" s="39" t="s">
        <v>286</v>
      </c>
      <c r="B310" s="102" t="s">
        <v>565</v>
      </c>
      <c r="C310" s="198"/>
      <c r="D310" s="350"/>
      <c r="E310" s="198"/>
    </row>
    <row r="311" spans="1:5" s="37" customFormat="1" ht="12.75" hidden="1">
      <c r="A311" s="39" t="s">
        <v>290</v>
      </c>
      <c r="B311" s="102" t="s">
        <v>566</v>
      </c>
      <c r="C311" s="198"/>
      <c r="D311" s="350"/>
      <c r="E311" s="198"/>
    </row>
    <row r="312" spans="1:5" s="37" customFormat="1" ht="12.75" hidden="1">
      <c r="A312" s="39" t="s">
        <v>292</v>
      </c>
      <c r="B312" s="102" t="s">
        <v>567</v>
      </c>
      <c r="C312" s="198"/>
      <c r="D312" s="350"/>
      <c r="E312" s="198"/>
    </row>
    <row r="313" spans="1:5" s="37" customFormat="1" ht="12.75" hidden="1">
      <c r="A313" s="39" t="s">
        <v>307</v>
      </c>
      <c r="B313" s="102" t="s">
        <v>568</v>
      </c>
      <c r="C313" s="198"/>
      <c r="D313" s="350"/>
      <c r="E313" s="198"/>
    </row>
    <row r="314" spans="1:5" s="37" customFormat="1" ht="12.75" hidden="1">
      <c r="A314" s="39" t="s">
        <v>314</v>
      </c>
      <c r="B314" s="102" t="s">
        <v>569</v>
      </c>
      <c r="C314" s="198"/>
      <c r="D314" s="350"/>
      <c r="E314" s="198"/>
    </row>
    <row r="315" spans="1:5" s="37" customFormat="1" ht="12.75" hidden="1">
      <c r="A315" s="39" t="s">
        <v>316</v>
      </c>
      <c r="B315" s="102" t="s">
        <v>551</v>
      </c>
      <c r="C315" s="198"/>
      <c r="D315" s="350"/>
      <c r="E315" s="198"/>
    </row>
    <row r="316" spans="1:5" s="37" customFormat="1" ht="12.75" hidden="1">
      <c r="A316" s="39" t="s">
        <v>318</v>
      </c>
      <c r="B316" s="102" t="s">
        <v>570</v>
      </c>
      <c r="C316" s="198"/>
      <c r="D316" s="350"/>
      <c r="E316" s="198"/>
    </row>
    <row r="317" spans="1:5" s="37" customFormat="1" ht="12.75" hidden="1">
      <c r="A317" s="39" t="s">
        <v>320</v>
      </c>
      <c r="B317" s="102" t="s">
        <v>571</v>
      </c>
      <c r="C317" s="198"/>
      <c r="D317" s="350"/>
      <c r="E317" s="198"/>
    </row>
    <row r="318" spans="1:5" s="37" customFormat="1" ht="12.75" hidden="1">
      <c r="A318" s="39" t="s">
        <v>294</v>
      </c>
      <c r="B318" s="102" t="s">
        <v>572</v>
      </c>
      <c r="C318" s="198"/>
      <c r="D318" s="350"/>
      <c r="E318" s="198"/>
    </row>
    <row r="319" spans="1:5" s="37" customFormat="1" ht="12.75" hidden="1">
      <c r="A319" s="39" t="s">
        <v>323</v>
      </c>
      <c r="B319" s="102" t="s">
        <v>573</v>
      </c>
      <c r="C319" s="198"/>
      <c r="D319" s="350"/>
      <c r="E319" s="198"/>
    </row>
    <row r="320" spans="1:5" s="37" customFormat="1" ht="12.75" hidden="1">
      <c r="A320" s="39" t="s">
        <v>325</v>
      </c>
      <c r="B320" s="102" t="s">
        <v>574</v>
      </c>
      <c r="C320" s="198"/>
      <c r="D320" s="350"/>
      <c r="E320" s="198"/>
    </row>
    <row r="321" spans="1:5" s="37" customFormat="1" ht="12.75" hidden="1">
      <c r="A321" s="39" t="s">
        <v>327</v>
      </c>
      <c r="B321" s="102" t="s">
        <v>575</v>
      </c>
      <c r="C321" s="198"/>
      <c r="D321" s="350"/>
      <c r="E321" s="198"/>
    </row>
    <row r="322" spans="1:5" s="37" customFormat="1" ht="12.75" hidden="1">
      <c r="A322" s="41" t="s">
        <v>230</v>
      </c>
      <c r="B322" s="97" t="s">
        <v>576</v>
      </c>
      <c r="C322" s="200"/>
      <c r="D322" s="352"/>
      <c r="E322" s="200"/>
    </row>
    <row r="323" spans="1:5" s="37" customFormat="1" ht="25.5" hidden="1">
      <c r="A323" s="39" t="s">
        <v>278</v>
      </c>
      <c r="B323" s="102" t="s">
        <v>577</v>
      </c>
      <c r="C323" s="198"/>
      <c r="D323" s="350"/>
      <c r="E323" s="198"/>
    </row>
    <row r="324" spans="1:5" s="37" customFormat="1" ht="12.75" hidden="1">
      <c r="A324" s="39" t="s">
        <v>288</v>
      </c>
      <c r="B324" s="102" t="s">
        <v>578</v>
      </c>
      <c r="C324" s="198"/>
      <c r="D324" s="350"/>
      <c r="E324" s="198"/>
    </row>
    <row r="325" spans="1:5" s="37" customFormat="1" ht="12.75" hidden="1">
      <c r="A325" s="39" t="s">
        <v>282</v>
      </c>
      <c r="B325" s="102" t="s">
        <v>579</v>
      </c>
      <c r="C325" s="198"/>
      <c r="D325" s="350"/>
      <c r="E325" s="198"/>
    </row>
    <row r="326" spans="1:5" s="37" customFormat="1" ht="12.75" hidden="1">
      <c r="A326" s="39" t="s">
        <v>284</v>
      </c>
      <c r="B326" s="102" t="s">
        <v>582</v>
      </c>
      <c r="C326" s="198"/>
      <c r="D326" s="350"/>
      <c r="E326" s="198"/>
    </row>
    <row r="327" spans="1:5" s="37" customFormat="1" ht="12.75" hidden="1">
      <c r="A327" s="39" t="s">
        <v>301</v>
      </c>
      <c r="B327" s="102" t="s">
        <v>583</v>
      </c>
      <c r="C327" s="198"/>
      <c r="D327" s="350"/>
      <c r="E327" s="198"/>
    </row>
    <row r="328" spans="1:5" s="37" customFormat="1" ht="12.75" hidden="1">
      <c r="A328" s="39" t="s">
        <v>286</v>
      </c>
      <c r="B328" s="102" t="s">
        <v>584</v>
      </c>
      <c r="C328" s="198"/>
      <c r="D328" s="350"/>
      <c r="E328" s="198"/>
    </row>
    <row r="329" spans="1:5" s="37" customFormat="1" ht="12.75" hidden="1">
      <c r="A329" s="39" t="s">
        <v>290</v>
      </c>
      <c r="B329" s="102" t="s">
        <v>585</v>
      </c>
      <c r="C329" s="198"/>
      <c r="D329" s="350"/>
      <c r="E329" s="198"/>
    </row>
    <row r="330" spans="1:5" s="37" customFormat="1" ht="12.75" hidden="1">
      <c r="A330" s="39" t="s">
        <v>292</v>
      </c>
      <c r="B330" s="102" t="s">
        <v>586</v>
      </c>
      <c r="C330" s="198"/>
      <c r="D330" s="350"/>
      <c r="E330" s="198"/>
    </row>
    <row r="331" spans="1:5" s="37" customFormat="1" ht="12.75" hidden="1">
      <c r="A331" s="39" t="s">
        <v>307</v>
      </c>
      <c r="B331" s="102" t="s">
        <v>587</v>
      </c>
      <c r="C331" s="198"/>
      <c r="D331" s="350"/>
      <c r="E331" s="198"/>
    </row>
    <row r="332" spans="1:5" s="37" customFormat="1" ht="12.75" hidden="1">
      <c r="A332" s="39" t="s">
        <v>314</v>
      </c>
      <c r="B332" s="102" t="s">
        <v>588</v>
      </c>
      <c r="C332" s="198"/>
      <c r="D332" s="350"/>
      <c r="E332" s="198"/>
    </row>
    <row r="333" spans="1:5" s="37" customFormat="1" ht="12.75" hidden="1">
      <c r="A333" s="39" t="s">
        <v>316</v>
      </c>
      <c r="B333" s="102" t="s">
        <v>589</v>
      </c>
      <c r="C333" s="198"/>
      <c r="D333" s="350"/>
      <c r="E333" s="198"/>
    </row>
    <row r="334" spans="1:5" s="37" customFormat="1" ht="12.75" hidden="1">
      <c r="A334" s="39" t="s">
        <v>318</v>
      </c>
      <c r="B334" s="102" t="s">
        <v>590</v>
      </c>
      <c r="C334" s="198"/>
      <c r="D334" s="350"/>
      <c r="E334" s="198"/>
    </row>
    <row r="335" spans="1:5" s="37" customFormat="1" ht="12.75" hidden="1">
      <c r="A335" s="39" t="s">
        <v>320</v>
      </c>
      <c r="B335" s="102" t="s">
        <v>591</v>
      </c>
      <c r="C335" s="198"/>
      <c r="D335" s="350"/>
      <c r="E335" s="198"/>
    </row>
    <row r="336" spans="1:5" s="37" customFormat="1" ht="12.75" hidden="1">
      <c r="A336" s="39" t="s">
        <v>294</v>
      </c>
      <c r="B336" s="102" t="s">
        <v>592</v>
      </c>
      <c r="C336" s="198"/>
      <c r="D336" s="350"/>
      <c r="E336" s="198"/>
    </row>
    <row r="337" spans="1:5" s="37" customFormat="1" ht="12.75" hidden="1">
      <c r="A337" s="39" t="s">
        <v>323</v>
      </c>
      <c r="B337" s="102" t="s">
        <v>593</v>
      </c>
      <c r="C337" s="198"/>
      <c r="D337" s="350"/>
      <c r="E337" s="198"/>
    </row>
    <row r="338" spans="1:5" s="37" customFormat="1" ht="12.75" hidden="1">
      <c r="A338" s="39" t="s">
        <v>325</v>
      </c>
      <c r="B338" s="102" t="s">
        <v>595</v>
      </c>
      <c r="C338" s="198"/>
      <c r="D338" s="350"/>
      <c r="E338" s="198"/>
    </row>
    <row r="339" spans="1:5" s="37" customFormat="1" ht="12.75" hidden="1">
      <c r="A339" s="39" t="s">
        <v>327</v>
      </c>
      <c r="B339" s="102" t="s">
        <v>597</v>
      </c>
      <c r="C339" s="198"/>
      <c r="D339" s="350"/>
      <c r="E339" s="198"/>
    </row>
    <row r="340" spans="1:5" s="37" customFormat="1" ht="25.5" hidden="1">
      <c r="A340" s="41" t="s">
        <v>598</v>
      </c>
      <c r="B340" s="97" t="s">
        <v>599</v>
      </c>
      <c r="C340" s="203"/>
      <c r="D340" s="352"/>
      <c r="E340" s="203"/>
    </row>
    <row r="341" spans="1:5" s="37" customFormat="1" ht="25.5" hidden="1">
      <c r="A341" s="41" t="s">
        <v>278</v>
      </c>
      <c r="B341" s="97" t="s">
        <v>600</v>
      </c>
      <c r="C341" s="201"/>
      <c r="D341" s="352"/>
      <c r="E341" s="201"/>
    </row>
    <row r="342" spans="1:5" s="37" customFormat="1" ht="12.75" hidden="1">
      <c r="A342" s="39" t="s">
        <v>288</v>
      </c>
      <c r="B342" s="102" t="s">
        <v>601</v>
      </c>
      <c r="C342" s="198"/>
      <c r="D342" s="350"/>
      <c r="E342" s="198"/>
    </row>
    <row r="343" spans="1:5" s="37" customFormat="1" ht="12.75" hidden="1">
      <c r="A343" s="39" t="s">
        <v>282</v>
      </c>
      <c r="B343" s="102" t="s">
        <v>602</v>
      </c>
      <c r="C343" s="198"/>
      <c r="D343" s="350"/>
      <c r="E343" s="198"/>
    </row>
    <row r="344" spans="1:5" s="37" customFormat="1" ht="12.75" hidden="1">
      <c r="A344" s="39" t="s">
        <v>284</v>
      </c>
      <c r="B344" s="102" t="s">
        <v>603</v>
      </c>
      <c r="C344" s="198"/>
      <c r="D344" s="350"/>
      <c r="E344" s="198"/>
    </row>
    <row r="345" spans="1:5" s="37" customFormat="1" ht="12.75" hidden="1">
      <c r="A345" s="39" t="s">
        <v>301</v>
      </c>
      <c r="B345" s="102" t="s">
        <v>615</v>
      </c>
      <c r="C345" s="198"/>
      <c r="D345" s="350"/>
      <c r="E345" s="198"/>
    </row>
    <row r="346" spans="1:5" s="37" customFormat="1" ht="12.75" hidden="1">
      <c r="A346" s="39" t="s">
        <v>286</v>
      </c>
      <c r="B346" s="102" t="s">
        <v>616</v>
      </c>
      <c r="C346" s="198"/>
      <c r="D346" s="350"/>
      <c r="E346" s="198"/>
    </row>
    <row r="347" spans="1:5" s="37" customFormat="1" ht="12.75" hidden="1">
      <c r="A347" s="39" t="s">
        <v>290</v>
      </c>
      <c r="B347" s="102" t="s">
        <v>617</v>
      </c>
      <c r="C347" s="198"/>
      <c r="D347" s="350"/>
      <c r="E347" s="198"/>
    </row>
    <row r="348" spans="1:5" s="37" customFormat="1" ht="12.75" hidden="1">
      <c r="A348" s="39" t="s">
        <v>292</v>
      </c>
      <c r="B348" s="102" t="s">
        <v>618</v>
      </c>
      <c r="C348" s="198"/>
      <c r="D348" s="350"/>
      <c r="E348" s="198"/>
    </row>
    <row r="349" spans="1:5" s="37" customFormat="1" ht="12.75" hidden="1">
      <c r="A349" s="39" t="s">
        <v>307</v>
      </c>
      <c r="B349" s="102" t="s">
        <v>619</v>
      </c>
      <c r="C349" s="198"/>
      <c r="D349" s="350"/>
      <c r="E349" s="198"/>
    </row>
    <row r="350" spans="1:5" s="37" customFormat="1" ht="12.75" hidden="1">
      <c r="A350" s="39" t="s">
        <v>314</v>
      </c>
      <c r="B350" s="102" t="s">
        <v>620</v>
      </c>
      <c r="C350" s="198"/>
      <c r="D350" s="350"/>
      <c r="E350" s="198"/>
    </row>
    <row r="351" spans="1:5" s="37" customFormat="1" ht="12.75" hidden="1">
      <c r="A351" s="39" t="s">
        <v>316</v>
      </c>
      <c r="B351" s="102" t="s">
        <v>621</v>
      </c>
      <c r="C351" s="198"/>
      <c r="D351" s="350"/>
      <c r="E351" s="198"/>
    </row>
    <row r="352" spans="1:5" s="37" customFormat="1" ht="12.75" hidden="1">
      <c r="A352" s="39" t="s">
        <v>318</v>
      </c>
      <c r="B352" s="102" t="s">
        <v>622</v>
      </c>
      <c r="C352" s="198"/>
      <c r="D352" s="350"/>
      <c r="E352" s="198"/>
    </row>
    <row r="353" spans="1:5" s="37" customFormat="1" ht="12.75" hidden="1">
      <c r="A353" s="39" t="s">
        <v>320</v>
      </c>
      <c r="B353" s="102" t="s">
        <v>623</v>
      </c>
      <c r="C353" s="198"/>
      <c r="D353" s="350"/>
      <c r="E353" s="198"/>
    </row>
    <row r="354" spans="1:5" s="37" customFormat="1" ht="12.75" hidden="1">
      <c r="A354" s="39" t="s">
        <v>294</v>
      </c>
      <c r="B354" s="102" t="s">
        <v>624</v>
      </c>
      <c r="C354" s="198"/>
      <c r="D354" s="350"/>
      <c r="E354" s="198"/>
    </row>
    <row r="355" spans="1:5" s="37" customFormat="1" ht="12.75" hidden="1">
      <c r="A355" s="39" t="s">
        <v>323</v>
      </c>
      <c r="B355" s="102" t="s">
        <v>625</v>
      </c>
      <c r="C355" s="198"/>
      <c r="D355" s="350"/>
      <c r="E355" s="198"/>
    </row>
    <row r="356" spans="1:5" s="37" customFormat="1" ht="12.75" hidden="1">
      <c r="A356" s="39" t="s">
        <v>325</v>
      </c>
      <c r="B356" s="102" t="s">
        <v>626</v>
      </c>
      <c r="C356" s="198"/>
      <c r="D356" s="350"/>
      <c r="E356" s="198"/>
    </row>
    <row r="357" spans="1:5" s="37" customFormat="1" ht="12.75" hidden="1">
      <c r="A357" s="39" t="s">
        <v>327</v>
      </c>
      <c r="B357" s="102" t="s">
        <v>627</v>
      </c>
      <c r="C357" s="198"/>
      <c r="D357" s="350"/>
      <c r="E357" s="198"/>
    </row>
    <row r="358" spans="1:5" s="37" customFormat="1" ht="12.75" hidden="1">
      <c r="A358" s="41" t="s">
        <v>403</v>
      </c>
      <c r="B358" s="97" t="s">
        <v>628</v>
      </c>
      <c r="C358" s="201"/>
      <c r="D358" s="352"/>
      <c r="E358" s="201"/>
    </row>
    <row r="359" spans="1:5" s="37" customFormat="1" ht="25.5" hidden="1">
      <c r="A359" s="39" t="s">
        <v>405</v>
      </c>
      <c r="B359" s="102" t="s">
        <v>629</v>
      </c>
      <c r="C359" s="198"/>
      <c r="D359" s="350"/>
      <c r="E359" s="198"/>
    </row>
    <row r="360" spans="1:5" s="37" customFormat="1" ht="12.75" hidden="1">
      <c r="A360" s="39" t="s">
        <v>294</v>
      </c>
      <c r="B360" s="102" t="s">
        <v>630</v>
      </c>
      <c r="C360" s="198"/>
      <c r="D360" s="350"/>
      <c r="E360" s="198"/>
    </row>
    <row r="361" spans="1:5" s="2" customFormat="1" ht="12.75" hidden="1">
      <c r="A361" s="38" t="s">
        <v>631</v>
      </c>
      <c r="B361" s="97" t="s">
        <v>634</v>
      </c>
      <c r="C361" s="203"/>
      <c r="D361" s="352"/>
      <c r="E361" s="203"/>
    </row>
    <row r="362" spans="1:5" s="2" customFormat="1" ht="38.25" hidden="1">
      <c r="A362" s="38" t="s">
        <v>145</v>
      </c>
      <c r="B362" s="97" t="s">
        <v>635</v>
      </c>
      <c r="C362" s="200"/>
      <c r="D362" s="352"/>
      <c r="E362" s="200"/>
    </row>
    <row r="363" spans="1:5" ht="25.5" hidden="1">
      <c r="A363" s="99" t="s">
        <v>278</v>
      </c>
      <c r="B363" s="101" t="s">
        <v>636</v>
      </c>
      <c r="C363" s="204"/>
      <c r="D363" s="351"/>
      <c r="E363" s="204"/>
    </row>
    <row r="364" spans="1:5" ht="12.75" hidden="1">
      <c r="A364" s="99" t="s">
        <v>288</v>
      </c>
      <c r="B364" s="101" t="s">
        <v>637</v>
      </c>
      <c r="C364" s="204"/>
      <c r="D364" s="351"/>
      <c r="E364" s="204"/>
    </row>
    <row r="365" spans="1:5" ht="12.75" hidden="1">
      <c r="A365" s="99" t="s">
        <v>282</v>
      </c>
      <c r="B365" s="101" t="s">
        <v>638</v>
      </c>
      <c r="C365" s="204"/>
      <c r="D365" s="351"/>
      <c r="E365" s="204"/>
    </row>
    <row r="366" spans="1:5" ht="12.75" hidden="1">
      <c r="A366" s="100" t="s">
        <v>284</v>
      </c>
      <c r="B366" s="101" t="s">
        <v>639</v>
      </c>
      <c r="C366" s="204"/>
      <c r="D366" s="351"/>
      <c r="E366" s="204"/>
    </row>
    <row r="367" spans="1:5" ht="12.75" hidden="1">
      <c r="A367" s="100" t="s">
        <v>301</v>
      </c>
      <c r="B367" s="101" t="s">
        <v>640</v>
      </c>
      <c r="C367" s="204"/>
      <c r="D367" s="351"/>
      <c r="E367" s="204"/>
    </row>
    <row r="368" spans="1:5" ht="12.75" hidden="1">
      <c r="A368" s="100" t="s">
        <v>286</v>
      </c>
      <c r="B368" s="101" t="s">
        <v>641</v>
      </c>
      <c r="C368" s="204"/>
      <c r="D368" s="351"/>
      <c r="E368" s="204"/>
    </row>
    <row r="369" spans="1:5" ht="12.75" hidden="1">
      <c r="A369" s="100" t="s">
        <v>290</v>
      </c>
      <c r="B369" s="101" t="s">
        <v>642</v>
      </c>
      <c r="C369" s="204"/>
      <c r="D369" s="351"/>
      <c r="E369" s="204"/>
    </row>
    <row r="370" spans="1:5" ht="12.75" hidden="1">
      <c r="A370" s="100" t="s">
        <v>292</v>
      </c>
      <c r="B370" s="101" t="s">
        <v>643</v>
      </c>
      <c r="C370" s="204"/>
      <c r="D370" s="351"/>
      <c r="E370" s="204"/>
    </row>
    <row r="371" spans="1:5" ht="12.75" hidden="1">
      <c r="A371" s="100" t="s">
        <v>307</v>
      </c>
      <c r="B371" s="101" t="s">
        <v>644</v>
      </c>
      <c r="C371" s="204"/>
      <c r="D371" s="351"/>
      <c r="E371" s="204"/>
    </row>
    <row r="372" spans="1:5" ht="12.75" hidden="1">
      <c r="A372" s="100" t="s">
        <v>314</v>
      </c>
      <c r="B372" s="101" t="s">
        <v>645</v>
      </c>
      <c r="C372" s="204"/>
      <c r="D372" s="351"/>
      <c r="E372" s="204"/>
    </row>
    <row r="373" spans="1:5" ht="12.75" hidden="1">
      <c r="A373" s="100" t="s">
        <v>316</v>
      </c>
      <c r="B373" s="101" t="s">
        <v>646</v>
      </c>
      <c r="C373" s="204"/>
      <c r="D373" s="351"/>
      <c r="E373" s="204"/>
    </row>
    <row r="374" spans="1:5" ht="12.75" hidden="1">
      <c r="A374" s="100" t="s">
        <v>318</v>
      </c>
      <c r="B374" s="101" t="s">
        <v>647</v>
      </c>
      <c r="C374" s="204"/>
      <c r="D374" s="351"/>
      <c r="E374" s="204"/>
    </row>
    <row r="375" spans="1:5" ht="12.75" hidden="1">
      <c r="A375" s="100" t="s">
        <v>320</v>
      </c>
      <c r="B375" s="101" t="s">
        <v>648</v>
      </c>
      <c r="C375" s="204"/>
      <c r="D375" s="351"/>
      <c r="E375" s="204"/>
    </row>
    <row r="376" spans="1:5" ht="12.75" hidden="1">
      <c r="A376" s="100" t="s">
        <v>294</v>
      </c>
      <c r="B376" s="101" t="s">
        <v>649</v>
      </c>
      <c r="C376" s="204"/>
      <c r="D376" s="351"/>
      <c r="E376" s="204"/>
    </row>
    <row r="377" spans="1:5" ht="12.75" hidden="1">
      <c r="A377" s="100" t="s">
        <v>323</v>
      </c>
      <c r="B377" s="101" t="s">
        <v>650</v>
      </c>
      <c r="C377" s="204"/>
      <c r="D377" s="351"/>
      <c r="E377" s="204"/>
    </row>
    <row r="378" spans="1:5" ht="12.75" hidden="1">
      <c r="A378" s="100" t="s">
        <v>325</v>
      </c>
      <c r="B378" s="101" t="s">
        <v>651</v>
      </c>
      <c r="C378" s="204"/>
      <c r="D378" s="351"/>
      <c r="E378" s="204"/>
    </row>
    <row r="379" spans="1:5" ht="12.75" hidden="1">
      <c r="A379" s="100" t="s">
        <v>327</v>
      </c>
      <c r="B379" s="101" t="s">
        <v>652</v>
      </c>
      <c r="C379" s="204"/>
      <c r="D379" s="351"/>
      <c r="E379" s="204"/>
    </row>
    <row r="380" spans="1:5" s="7" customFormat="1" ht="27.75" customHeight="1" hidden="1">
      <c r="A380" s="41" t="s">
        <v>146</v>
      </c>
      <c r="B380" s="42" t="s">
        <v>653</v>
      </c>
      <c r="C380" s="205"/>
      <c r="D380" s="354"/>
      <c r="E380" s="205"/>
    </row>
    <row r="381" spans="1:5" ht="12.75" hidden="1">
      <c r="A381" s="103" t="s">
        <v>654</v>
      </c>
      <c r="B381" s="101" t="s">
        <v>655</v>
      </c>
      <c r="C381" s="204"/>
      <c r="D381" s="351"/>
      <c r="E381" s="204"/>
    </row>
    <row r="382" spans="1:5" ht="12.75" hidden="1">
      <c r="A382" s="103" t="s">
        <v>656</v>
      </c>
      <c r="B382" s="101" t="s">
        <v>657</v>
      </c>
      <c r="C382" s="204"/>
      <c r="D382" s="351"/>
      <c r="E382" s="204"/>
    </row>
    <row r="383" spans="1:5" ht="12.75" hidden="1">
      <c r="A383" s="103" t="s">
        <v>397</v>
      </c>
      <c r="B383" s="101" t="s">
        <v>658</v>
      </c>
      <c r="C383" s="204"/>
      <c r="D383" s="351"/>
      <c r="E383" s="204"/>
    </row>
    <row r="384" spans="1:5" s="2" customFormat="1" ht="12.75" hidden="1">
      <c r="A384" s="41" t="s">
        <v>147</v>
      </c>
      <c r="B384" s="97" t="s">
        <v>659</v>
      </c>
      <c r="C384" s="200"/>
      <c r="D384" s="352"/>
      <c r="E384" s="200"/>
    </row>
    <row r="385" spans="1:5" ht="12.75" hidden="1">
      <c r="A385" s="103" t="s">
        <v>661</v>
      </c>
      <c r="B385" s="101" t="s">
        <v>662</v>
      </c>
      <c r="C385" s="204"/>
      <c r="D385" s="351"/>
      <c r="E385" s="204"/>
    </row>
    <row r="386" spans="1:5" ht="12.75" hidden="1">
      <c r="A386" s="103" t="s">
        <v>294</v>
      </c>
      <c r="B386" s="101" t="s">
        <v>663</v>
      </c>
      <c r="C386" s="204"/>
      <c r="D386" s="351"/>
      <c r="E386" s="204"/>
    </row>
    <row r="387" spans="1:5" s="2" customFormat="1" ht="12.75" hidden="1">
      <c r="A387" s="41" t="s">
        <v>664</v>
      </c>
      <c r="B387" s="97" t="s">
        <v>665</v>
      </c>
      <c r="C387" s="200"/>
      <c r="D387" s="352"/>
      <c r="E387" s="200"/>
    </row>
    <row r="388" spans="1:5" s="2" customFormat="1" ht="25.5" hidden="1">
      <c r="A388" s="42" t="s">
        <v>278</v>
      </c>
      <c r="B388" s="97" t="s">
        <v>666</v>
      </c>
      <c r="C388" s="206"/>
      <c r="D388" s="352"/>
      <c r="E388" s="206"/>
    </row>
    <row r="389" spans="1:5" ht="12.75" hidden="1">
      <c r="A389" s="104" t="s">
        <v>288</v>
      </c>
      <c r="B389" s="101" t="s">
        <v>667</v>
      </c>
      <c r="C389" s="204"/>
      <c r="D389" s="351"/>
      <c r="E389" s="204"/>
    </row>
    <row r="390" spans="1:5" ht="12.75" hidden="1">
      <c r="A390" s="104" t="s">
        <v>294</v>
      </c>
      <c r="B390" s="101" t="s">
        <v>668</v>
      </c>
      <c r="C390" s="204"/>
      <c r="D390" s="351"/>
      <c r="E390" s="204"/>
    </row>
    <row r="391" spans="1:5" s="32" customFormat="1" ht="12.75" hidden="1">
      <c r="A391" s="42" t="s">
        <v>669</v>
      </c>
      <c r="B391" s="97" t="s">
        <v>670</v>
      </c>
      <c r="C391" s="201"/>
      <c r="D391" s="352"/>
      <c r="E391" s="201"/>
    </row>
    <row r="392" spans="1:5" ht="12.75" hidden="1">
      <c r="A392" s="104" t="s">
        <v>673</v>
      </c>
      <c r="B392" s="101" t="s">
        <v>674</v>
      </c>
      <c r="C392" s="204"/>
      <c r="D392" s="351"/>
      <c r="E392" s="204"/>
    </row>
    <row r="393" spans="1:5" ht="12.75" hidden="1">
      <c r="A393" s="99" t="s">
        <v>294</v>
      </c>
      <c r="B393" s="101" t="s">
        <v>675</v>
      </c>
      <c r="C393" s="204"/>
      <c r="D393" s="351"/>
      <c r="E393" s="204"/>
    </row>
    <row r="394" spans="1:5" s="2" customFormat="1" ht="12.75" hidden="1">
      <c r="A394" s="38" t="s">
        <v>676</v>
      </c>
      <c r="B394" s="97" t="s">
        <v>677</v>
      </c>
      <c r="C394" s="206"/>
      <c r="D394" s="352"/>
      <c r="E394" s="206"/>
    </row>
    <row r="395" spans="1:5" ht="28.5" customHeight="1" hidden="1">
      <c r="A395" s="104" t="s">
        <v>678</v>
      </c>
      <c r="B395" s="101" t="s">
        <v>679</v>
      </c>
      <c r="C395" s="204"/>
      <c r="D395" s="351"/>
      <c r="E395" s="204"/>
    </row>
    <row r="396" spans="1:5" ht="12.75" hidden="1">
      <c r="A396" s="99" t="s">
        <v>294</v>
      </c>
      <c r="B396" s="101" t="s">
        <v>680</v>
      </c>
      <c r="C396" s="204"/>
      <c r="D396" s="351"/>
      <c r="E396" s="204"/>
    </row>
    <row r="397" spans="1:5" s="2" customFormat="1" ht="51" hidden="1">
      <c r="A397" s="38" t="s">
        <v>681</v>
      </c>
      <c r="B397" s="97" t="s">
        <v>682</v>
      </c>
      <c r="C397" s="206"/>
      <c r="D397" s="352"/>
      <c r="E397" s="206"/>
    </row>
    <row r="398" spans="1:5" ht="12.75" hidden="1">
      <c r="A398" s="99" t="s">
        <v>288</v>
      </c>
      <c r="B398" s="97" t="s">
        <v>683</v>
      </c>
      <c r="C398" s="204"/>
      <c r="D398" s="351"/>
      <c r="E398" s="204"/>
    </row>
    <row r="399" spans="1:5" ht="12.75" hidden="1">
      <c r="A399" s="99" t="s">
        <v>294</v>
      </c>
      <c r="B399" s="101" t="s">
        <v>684</v>
      </c>
      <c r="C399" s="204"/>
      <c r="D399" s="351"/>
      <c r="E399" s="204"/>
    </row>
    <row r="400" spans="1:5" s="2" customFormat="1" ht="12.75" hidden="1">
      <c r="A400" s="43" t="s">
        <v>161</v>
      </c>
      <c r="B400" s="105" t="s">
        <v>685</v>
      </c>
      <c r="C400" s="200"/>
      <c r="D400" s="352"/>
      <c r="E400" s="200"/>
    </row>
    <row r="401" spans="1:5" s="4" customFormat="1" ht="12.75" hidden="1">
      <c r="A401" s="99" t="s">
        <v>688</v>
      </c>
      <c r="B401" s="106" t="s">
        <v>689</v>
      </c>
      <c r="C401" s="207"/>
      <c r="D401" s="355"/>
      <c r="E401" s="207"/>
    </row>
    <row r="402" spans="1:5" s="4" customFormat="1" ht="38.25" hidden="1">
      <c r="A402" s="99" t="s">
        <v>690</v>
      </c>
      <c r="B402" s="106" t="s">
        <v>691</v>
      </c>
      <c r="C402" s="207"/>
      <c r="D402" s="355"/>
      <c r="E402" s="207"/>
    </row>
    <row r="403" spans="1:5" s="4" customFormat="1" ht="12.75" hidden="1">
      <c r="A403" s="99" t="s">
        <v>282</v>
      </c>
      <c r="B403" s="106" t="s">
        <v>692</v>
      </c>
      <c r="C403" s="207"/>
      <c r="D403" s="355"/>
      <c r="E403" s="207"/>
    </row>
    <row r="404" spans="1:5" s="4" customFormat="1" ht="12.75" hidden="1">
      <c r="A404" s="99" t="s">
        <v>284</v>
      </c>
      <c r="B404" s="106" t="s">
        <v>693</v>
      </c>
      <c r="C404" s="207"/>
      <c r="D404" s="355"/>
      <c r="E404" s="207"/>
    </row>
    <row r="405" spans="1:5" s="4" customFormat="1" ht="12.75" hidden="1">
      <c r="A405" s="99" t="s">
        <v>286</v>
      </c>
      <c r="B405" s="106" t="s">
        <v>694</v>
      </c>
      <c r="C405" s="207"/>
      <c r="D405" s="355"/>
      <c r="E405" s="207"/>
    </row>
    <row r="406" spans="1:5" s="4" customFormat="1" ht="12.75" hidden="1">
      <c r="A406" s="99" t="s">
        <v>294</v>
      </c>
      <c r="B406" s="106" t="s">
        <v>695</v>
      </c>
      <c r="C406" s="207"/>
      <c r="D406" s="355"/>
      <c r="E406" s="207"/>
    </row>
    <row r="407" spans="1:5" s="4" customFormat="1" ht="38.25" hidden="1">
      <c r="A407" s="38" t="s">
        <v>222</v>
      </c>
      <c r="B407" s="105" t="s">
        <v>696</v>
      </c>
      <c r="C407" s="205"/>
      <c r="D407" s="354"/>
      <c r="E407" s="205"/>
    </row>
    <row r="408" spans="1:5" s="7" customFormat="1" ht="12.75" hidden="1">
      <c r="A408" s="38" t="s">
        <v>697</v>
      </c>
      <c r="B408" s="105" t="s">
        <v>698</v>
      </c>
      <c r="C408" s="208"/>
      <c r="D408" s="354"/>
      <c r="E408" s="208"/>
    </row>
    <row r="409" spans="1:5" s="4" customFormat="1" ht="25.5" hidden="1">
      <c r="A409" s="99" t="s">
        <v>699</v>
      </c>
      <c r="B409" s="106" t="s">
        <v>700</v>
      </c>
      <c r="C409" s="207"/>
      <c r="D409" s="355"/>
      <c r="E409" s="207"/>
    </row>
    <row r="410" spans="1:5" s="4" customFormat="1" ht="12.75" hidden="1">
      <c r="A410" s="99" t="s">
        <v>294</v>
      </c>
      <c r="B410" s="106" t="s">
        <v>712</v>
      </c>
      <c r="C410" s="207"/>
      <c r="D410" s="355"/>
      <c r="E410" s="207"/>
    </row>
    <row r="411" spans="1:5" s="7" customFormat="1" ht="38.25" hidden="1">
      <c r="A411" s="38" t="s">
        <v>713</v>
      </c>
      <c r="B411" s="105" t="s">
        <v>714</v>
      </c>
      <c r="C411" s="208"/>
      <c r="D411" s="354"/>
      <c r="E411" s="208"/>
    </row>
    <row r="412" spans="1:5" s="4" customFormat="1" ht="38.25" hidden="1">
      <c r="A412" s="99" t="s">
        <v>715</v>
      </c>
      <c r="B412" s="106" t="s">
        <v>716</v>
      </c>
      <c r="C412" s="207"/>
      <c r="D412" s="355"/>
      <c r="E412" s="207"/>
    </row>
    <row r="413" spans="1:5" s="4" customFormat="1" ht="12.75" hidden="1">
      <c r="A413" s="99" t="s">
        <v>294</v>
      </c>
      <c r="B413" s="106" t="s">
        <v>717</v>
      </c>
      <c r="C413" s="207"/>
      <c r="D413" s="355"/>
      <c r="E413" s="207"/>
    </row>
    <row r="414" spans="1:5" s="4" customFormat="1" ht="25.5" hidden="1">
      <c r="A414" s="38" t="s">
        <v>224</v>
      </c>
      <c r="B414" s="105" t="s">
        <v>718</v>
      </c>
      <c r="C414" s="205"/>
      <c r="D414" s="354"/>
      <c r="E414" s="205"/>
    </row>
    <row r="415" spans="1:5" s="4" customFormat="1" ht="12.75" hidden="1">
      <c r="A415" s="38" t="s">
        <v>719</v>
      </c>
      <c r="B415" s="105" t="s">
        <v>720</v>
      </c>
      <c r="C415" s="208"/>
      <c r="D415" s="354"/>
      <c r="E415" s="208"/>
    </row>
    <row r="416" spans="1:5" s="4" customFormat="1" ht="12.75" hidden="1">
      <c r="A416" s="99" t="s">
        <v>721</v>
      </c>
      <c r="B416" s="106" t="s">
        <v>722</v>
      </c>
      <c r="C416" s="207"/>
      <c r="D416" s="355"/>
      <c r="E416" s="207"/>
    </row>
    <row r="417" spans="1:5" s="4" customFormat="1" ht="12.75" hidden="1">
      <c r="A417" s="99" t="s">
        <v>294</v>
      </c>
      <c r="B417" s="106" t="s">
        <v>723</v>
      </c>
      <c r="C417" s="207"/>
      <c r="D417" s="355"/>
      <c r="E417" s="207"/>
    </row>
    <row r="418" spans="1:5" s="4" customFormat="1" ht="25.5" hidden="1">
      <c r="A418" s="38" t="s">
        <v>724</v>
      </c>
      <c r="B418" s="105" t="s">
        <v>725</v>
      </c>
      <c r="C418" s="208"/>
      <c r="D418" s="354"/>
      <c r="E418" s="208"/>
    </row>
    <row r="419" spans="1:5" s="4" customFormat="1" ht="12.75" hidden="1">
      <c r="A419" s="99" t="s">
        <v>726</v>
      </c>
      <c r="B419" s="106" t="s">
        <v>727</v>
      </c>
      <c r="C419" s="207"/>
      <c r="D419" s="355"/>
      <c r="E419" s="207"/>
    </row>
    <row r="420" spans="1:5" s="4" customFormat="1" ht="12.75" hidden="1">
      <c r="A420" s="91" t="s">
        <v>323</v>
      </c>
      <c r="B420" s="107" t="s">
        <v>728</v>
      </c>
      <c r="C420" s="207"/>
      <c r="D420" s="355"/>
      <c r="E420" s="207"/>
    </row>
    <row r="421" spans="1:5" s="4" customFormat="1" ht="12.75" hidden="1">
      <c r="A421" s="91" t="s">
        <v>325</v>
      </c>
      <c r="B421" s="107" t="s">
        <v>729</v>
      </c>
      <c r="C421" s="207"/>
      <c r="D421" s="355"/>
      <c r="E421" s="207"/>
    </row>
    <row r="422" spans="1:5" s="7" customFormat="1" ht="38.25" hidden="1">
      <c r="A422" s="34" t="s">
        <v>730</v>
      </c>
      <c r="B422" s="76" t="s">
        <v>731</v>
      </c>
      <c r="C422" s="208"/>
      <c r="D422" s="354"/>
      <c r="E422" s="208"/>
    </row>
    <row r="423" spans="1:5" s="4" customFormat="1" ht="38.25" hidden="1">
      <c r="A423" s="91" t="s">
        <v>732</v>
      </c>
      <c r="B423" s="107" t="s">
        <v>733</v>
      </c>
      <c r="C423" s="207"/>
      <c r="D423" s="355"/>
      <c r="E423" s="207"/>
    </row>
    <row r="424" spans="1:5" s="4" customFormat="1" ht="12.75" hidden="1">
      <c r="A424" s="91" t="s">
        <v>294</v>
      </c>
      <c r="B424" s="107" t="s">
        <v>734</v>
      </c>
      <c r="C424" s="207"/>
      <c r="D424" s="355"/>
      <c r="E424" s="207"/>
    </row>
    <row r="425" spans="1:5" s="4" customFormat="1" ht="25.5" hidden="1">
      <c r="A425" s="34" t="s">
        <v>225</v>
      </c>
      <c r="B425" s="76" t="s">
        <v>735</v>
      </c>
      <c r="C425" s="205"/>
      <c r="D425" s="354"/>
      <c r="E425" s="205"/>
    </row>
    <row r="426" spans="1:5" s="7" customFormat="1" ht="25.5" hidden="1">
      <c r="A426" s="34" t="s">
        <v>278</v>
      </c>
      <c r="B426" s="76" t="s">
        <v>736</v>
      </c>
      <c r="C426" s="208"/>
      <c r="D426" s="354"/>
      <c r="E426" s="208"/>
    </row>
    <row r="427" spans="1:5" s="6" customFormat="1" ht="12.75" hidden="1">
      <c r="A427" s="33" t="s">
        <v>288</v>
      </c>
      <c r="B427" s="108" t="s">
        <v>737</v>
      </c>
      <c r="C427" s="209"/>
      <c r="D427" s="353"/>
      <c r="E427" s="209"/>
    </row>
    <row r="428" spans="1:5" s="6" customFormat="1" ht="12.75" hidden="1">
      <c r="A428" s="33" t="s">
        <v>294</v>
      </c>
      <c r="B428" s="108" t="s">
        <v>738</v>
      </c>
      <c r="C428" s="209"/>
      <c r="D428" s="353"/>
      <c r="E428" s="209"/>
    </row>
    <row r="429" spans="1:5" s="4" customFormat="1" ht="12.75" hidden="1">
      <c r="A429" s="34" t="s">
        <v>739</v>
      </c>
      <c r="B429" s="76" t="s">
        <v>740</v>
      </c>
      <c r="C429" s="208"/>
      <c r="D429" s="354"/>
      <c r="E429" s="208"/>
    </row>
    <row r="430" spans="1:5" s="4" customFormat="1" ht="25.5" hidden="1">
      <c r="A430" s="33" t="s">
        <v>741</v>
      </c>
      <c r="B430" s="108" t="s">
        <v>742</v>
      </c>
      <c r="C430" s="209"/>
      <c r="D430" s="353"/>
      <c r="E430" s="209"/>
    </row>
    <row r="431" spans="1:5" s="4" customFormat="1" ht="12.75" hidden="1">
      <c r="A431" s="33" t="s">
        <v>294</v>
      </c>
      <c r="B431" s="108" t="s">
        <v>746</v>
      </c>
      <c r="C431" s="209"/>
      <c r="D431" s="353"/>
      <c r="E431" s="209"/>
    </row>
    <row r="432" spans="1:5" s="4" customFormat="1" ht="12.75" hidden="1">
      <c r="A432" s="34" t="s">
        <v>38</v>
      </c>
      <c r="B432" s="76" t="s">
        <v>747</v>
      </c>
      <c r="C432" s="205"/>
      <c r="D432" s="354"/>
      <c r="E432" s="205"/>
    </row>
    <row r="433" spans="1:5" s="4" customFormat="1" ht="12.75" hidden="1">
      <c r="A433" s="91" t="s">
        <v>748</v>
      </c>
      <c r="B433" s="107" t="s">
        <v>749</v>
      </c>
      <c r="C433" s="207"/>
      <c r="D433" s="355"/>
      <c r="E433" s="207"/>
    </row>
    <row r="434" spans="1:5" s="4" customFormat="1" ht="25.5" hidden="1">
      <c r="A434" s="91" t="s">
        <v>384</v>
      </c>
      <c r="B434" s="107" t="s">
        <v>750</v>
      </c>
      <c r="C434" s="207"/>
      <c r="D434" s="355"/>
      <c r="E434" s="207"/>
    </row>
    <row r="435" spans="1:5" s="4" customFormat="1" ht="12.75" hidden="1">
      <c r="A435" s="91" t="s">
        <v>294</v>
      </c>
      <c r="B435" s="107" t="s">
        <v>751</v>
      </c>
      <c r="C435" s="207"/>
      <c r="D435" s="355"/>
      <c r="E435" s="207"/>
    </row>
    <row r="436" spans="1:5" s="4" customFormat="1" ht="12.75" hidden="1">
      <c r="A436" s="34" t="s">
        <v>39</v>
      </c>
      <c r="B436" s="76" t="s">
        <v>752</v>
      </c>
      <c r="C436" s="205"/>
      <c r="D436" s="354"/>
      <c r="E436" s="205"/>
    </row>
    <row r="437" spans="1:5" s="7" customFormat="1" ht="12.75" hidden="1">
      <c r="A437" s="34" t="s">
        <v>753</v>
      </c>
      <c r="B437" s="76" t="s">
        <v>754</v>
      </c>
      <c r="C437" s="208"/>
      <c r="D437" s="354"/>
      <c r="E437" s="208"/>
    </row>
    <row r="438" spans="1:5" s="4" customFormat="1" ht="25.5" hidden="1">
      <c r="A438" s="91" t="s">
        <v>384</v>
      </c>
      <c r="B438" s="107" t="s">
        <v>755</v>
      </c>
      <c r="C438" s="207"/>
      <c r="D438" s="355"/>
      <c r="E438" s="207"/>
    </row>
    <row r="439" spans="1:5" s="4" customFormat="1" ht="12.75" hidden="1">
      <c r="A439" s="91" t="s">
        <v>294</v>
      </c>
      <c r="B439" s="107" t="s">
        <v>756</v>
      </c>
      <c r="C439" s="207"/>
      <c r="D439" s="355"/>
      <c r="E439" s="207"/>
    </row>
    <row r="440" spans="1:5" s="7" customFormat="1" ht="25.5" hidden="1">
      <c r="A440" s="34" t="s">
        <v>757</v>
      </c>
      <c r="B440" s="76" t="s">
        <v>763</v>
      </c>
      <c r="C440" s="208"/>
      <c r="D440" s="354"/>
      <c r="E440" s="208"/>
    </row>
    <row r="441" spans="1:5" ht="25.5" hidden="1">
      <c r="A441" s="91" t="s">
        <v>384</v>
      </c>
      <c r="B441" s="107" t="s">
        <v>781</v>
      </c>
      <c r="C441" s="207"/>
      <c r="D441" s="355"/>
      <c r="E441" s="207"/>
    </row>
    <row r="442" spans="1:5" ht="12.75" hidden="1">
      <c r="A442" s="91" t="s">
        <v>294</v>
      </c>
      <c r="B442" s="107" t="s">
        <v>782</v>
      </c>
      <c r="C442" s="207"/>
      <c r="D442" s="355"/>
      <c r="E442" s="207"/>
    </row>
    <row r="443" spans="1:5" s="2" customFormat="1" ht="12.75" hidden="1">
      <c r="A443" s="38" t="s">
        <v>246</v>
      </c>
      <c r="B443" s="97" t="s">
        <v>783</v>
      </c>
      <c r="C443" s="200"/>
      <c r="D443" s="352"/>
      <c r="E443" s="200"/>
    </row>
    <row r="444" spans="1:5" ht="12.75" hidden="1">
      <c r="A444" s="99" t="s">
        <v>784</v>
      </c>
      <c r="B444" s="101" t="s">
        <v>785</v>
      </c>
      <c r="C444" s="204"/>
      <c r="D444" s="351"/>
      <c r="E444" s="204"/>
    </row>
    <row r="445" spans="1:5" ht="25.5" hidden="1">
      <c r="A445" s="99" t="s">
        <v>786</v>
      </c>
      <c r="B445" s="101" t="s">
        <v>787</v>
      </c>
      <c r="C445" s="204"/>
      <c r="D445" s="351"/>
      <c r="E445" s="204"/>
    </row>
    <row r="446" spans="1:5" ht="12.75" hidden="1">
      <c r="A446" s="99" t="s">
        <v>788</v>
      </c>
      <c r="B446" s="101" t="s">
        <v>789</v>
      </c>
      <c r="C446" s="204"/>
      <c r="D446" s="351"/>
      <c r="E446" s="204"/>
    </row>
    <row r="447" spans="1:5" ht="12.75" hidden="1">
      <c r="A447" s="99" t="s">
        <v>790</v>
      </c>
      <c r="B447" s="101" t="s">
        <v>791</v>
      </c>
      <c r="C447" s="204"/>
      <c r="D447" s="351"/>
      <c r="E447" s="204"/>
    </row>
    <row r="448" spans="1:5" s="2" customFormat="1" ht="12.75" hidden="1">
      <c r="A448" s="43" t="s">
        <v>247</v>
      </c>
      <c r="B448" s="97" t="s">
        <v>792</v>
      </c>
      <c r="C448" s="200"/>
      <c r="D448" s="352"/>
      <c r="E448" s="200"/>
    </row>
    <row r="449" spans="1:5" s="4" customFormat="1" ht="25.5" hidden="1">
      <c r="A449" s="99" t="s">
        <v>793</v>
      </c>
      <c r="B449" s="106" t="s">
        <v>794</v>
      </c>
      <c r="C449" s="204"/>
      <c r="D449" s="351"/>
      <c r="E449" s="204"/>
    </row>
    <row r="450" spans="1:5" s="4" customFormat="1" ht="12.75" hidden="1">
      <c r="A450" s="99" t="s">
        <v>795</v>
      </c>
      <c r="B450" s="106" t="s">
        <v>796</v>
      </c>
      <c r="C450" s="204"/>
      <c r="D450" s="351"/>
      <c r="E450" s="204"/>
    </row>
    <row r="451" spans="1:5" s="4" customFormat="1" ht="12.75" hidden="1">
      <c r="A451" s="99" t="s">
        <v>294</v>
      </c>
      <c r="B451" s="106" t="s">
        <v>797</v>
      </c>
      <c r="C451" s="204"/>
      <c r="D451" s="351"/>
      <c r="E451" s="204"/>
    </row>
    <row r="452" spans="1:5" s="4" customFormat="1" ht="12.75" hidden="1">
      <c r="A452" s="38" t="s">
        <v>236</v>
      </c>
      <c r="B452" s="105" t="s">
        <v>798</v>
      </c>
      <c r="C452" s="200"/>
      <c r="D452" s="352"/>
      <c r="E452" s="200"/>
    </row>
    <row r="453" spans="1:5" s="6" customFormat="1" ht="25.5" hidden="1">
      <c r="A453" s="36" t="s">
        <v>278</v>
      </c>
      <c r="B453" s="109" t="s">
        <v>799</v>
      </c>
      <c r="C453" s="210"/>
      <c r="D453" s="350"/>
      <c r="E453" s="210"/>
    </row>
    <row r="454" spans="1:5" s="7" customFormat="1" ht="51" hidden="1">
      <c r="A454" s="38" t="s">
        <v>800</v>
      </c>
      <c r="B454" s="105" t="s">
        <v>801</v>
      </c>
      <c r="C454" s="206"/>
      <c r="D454" s="352"/>
      <c r="E454" s="206"/>
    </row>
    <row r="455" spans="1:5" s="4" customFormat="1" ht="12.75" hidden="1">
      <c r="A455" s="99" t="s">
        <v>788</v>
      </c>
      <c r="B455" s="106" t="s">
        <v>802</v>
      </c>
      <c r="C455" s="204"/>
      <c r="D455" s="351"/>
      <c r="E455" s="204"/>
    </row>
    <row r="456" spans="1:5" ht="12.75" hidden="1">
      <c r="A456" s="110" t="s">
        <v>790</v>
      </c>
      <c r="B456" s="101" t="s">
        <v>803</v>
      </c>
      <c r="C456" s="204"/>
      <c r="D456" s="351"/>
      <c r="E456" s="204"/>
    </row>
    <row r="457" spans="1:5" s="7" customFormat="1" ht="25.5" hidden="1">
      <c r="A457" s="38" t="s">
        <v>804</v>
      </c>
      <c r="B457" s="105" t="s">
        <v>805</v>
      </c>
      <c r="C457" s="206"/>
      <c r="D457" s="352"/>
      <c r="E457" s="206"/>
    </row>
    <row r="458" spans="1:5" s="4" customFormat="1" ht="12.75" hidden="1">
      <c r="A458" s="111" t="s">
        <v>788</v>
      </c>
      <c r="B458" s="112" t="s">
        <v>824</v>
      </c>
      <c r="C458" s="211"/>
      <c r="D458" s="356"/>
      <c r="E458" s="211"/>
    </row>
    <row r="459" spans="1:5" s="4" customFormat="1" ht="12.75" hidden="1">
      <c r="A459" s="99" t="s">
        <v>790</v>
      </c>
      <c r="B459" s="106" t="s">
        <v>825</v>
      </c>
      <c r="C459" s="204"/>
      <c r="D459" s="351"/>
      <c r="E459" s="204"/>
    </row>
    <row r="460" spans="1:5" s="4" customFormat="1" ht="25.5" hidden="1">
      <c r="A460" s="38" t="s">
        <v>826</v>
      </c>
      <c r="B460" s="105" t="s">
        <v>827</v>
      </c>
      <c r="C460" s="203"/>
      <c r="D460" s="352"/>
      <c r="E460" s="203"/>
    </row>
    <row r="461" spans="1:5" s="4" customFormat="1" ht="12.75" hidden="1">
      <c r="A461" s="38" t="s">
        <v>226</v>
      </c>
      <c r="B461" s="105" t="s">
        <v>828</v>
      </c>
      <c r="C461" s="206"/>
      <c r="D461" s="352"/>
      <c r="E461" s="206"/>
    </row>
    <row r="462" spans="1:5" s="4" customFormat="1" ht="25.5" hidden="1">
      <c r="A462" s="99" t="s">
        <v>278</v>
      </c>
      <c r="B462" s="106" t="s">
        <v>830</v>
      </c>
      <c r="C462" s="204"/>
      <c r="D462" s="351"/>
      <c r="E462" s="204"/>
    </row>
    <row r="463" spans="1:5" s="4" customFormat="1" ht="12.75" hidden="1">
      <c r="A463" s="99" t="s">
        <v>288</v>
      </c>
      <c r="B463" s="106" t="s">
        <v>831</v>
      </c>
      <c r="C463" s="204"/>
      <c r="D463" s="351"/>
      <c r="E463" s="204"/>
    </row>
    <row r="464" spans="1:5" s="4" customFormat="1" ht="12.75" hidden="1">
      <c r="A464" s="99" t="s">
        <v>282</v>
      </c>
      <c r="B464" s="106" t="s">
        <v>832</v>
      </c>
      <c r="C464" s="204"/>
      <c r="D464" s="351"/>
      <c r="E464" s="204"/>
    </row>
    <row r="465" spans="1:5" s="4" customFormat="1" ht="12.75" hidden="1">
      <c r="A465" s="99" t="s">
        <v>284</v>
      </c>
      <c r="B465" s="106" t="s">
        <v>833</v>
      </c>
      <c r="C465" s="204"/>
      <c r="D465" s="351"/>
      <c r="E465" s="204"/>
    </row>
    <row r="466" spans="1:5" s="4" customFormat="1" ht="12.75" hidden="1">
      <c r="A466" s="99" t="s">
        <v>301</v>
      </c>
      <c r="B466" s="106" t="s">
        <v>834</v>
      </c>
      <c r="C466" s="204"/>
      <c r="D466" s="351"/>
      <c r="E466" s="204"/>
    </row>
    <row r="467" spans="1:5" s="4" customFormat="1" ht="12.75" hidden="1">
      <c r="A467" s="99" t="s">
        <v>286</v>
      </c>
      <c r="B467" s="106" t="s">
        <v>835</v>
      </c>
      <c r="C467" s="204"/>
      <c r="D467" s="351"/>
      <c r="E467" s="204"/>
    </row>
    <row r="468" spans="1:5" s="4" customFormat="1" ht="12.75" hidden="1">
      <c r="A468" s="99" t="s">
        <v>290</v>
      </c>
      <c r="B468" s="106" t="s">
        <v>836</v>
      </c>
      <c r="C468" s="204"/>
      <c r="D468" s="351"/>
      <c r="E468" s="204"/>
    </row>
    <row r="469" spans="1:5" s="4" customFormat="1" ht="12.75" hidden="1">
      <c r="A469" s="99" t="s">
        <v>292</v>
      </c>
      <c r="B469" s="106" t="s">
        <v>837</v>
      </c>
      <c r="C469" s="204"/>
      <c r="D469" s="351"/>
      <c r="E469" s="204"/>
    </row>
    <row r="470" spans="1:5" s="4" customFormat="1" ht="12.75" hidden="1">
      <c r="A470" s="99" t="s">
        <v>307</v>
      </c>
      <c r="B470" s="106" t="s">
        <v>838</v>
      </c>
      <c r="C470" s="204"/>
      <c r="D470" s="351"/>
      <c r="E470" s="204"/>
    </row>
    <row r="471" spans="1:5" s="4" customFormat="1" ht="12.75" hidden="1">
      <c r="A471" s="99" t="s">
        <v>314</v>
      </c>
      <c r="B471" s="106" t="s">
        <v>839</v>
      </c>
      <c r="C471" s="204"/>
      <c r="D471" s="351"/>
      <c r="E471" s="204"/>
    </row>
    <row r="472" spans="1:5" s="4" customFormat="1" ht="12.75" hidden="1">
      <c r="A472" s="99" t="s">
        <v>316</v>
      </c>
      <c r="B472" s="106" t="s">
        <v>840</v>
      </c>
      <c r="C472" s="204"/>
      <c r="D472" s="351"/>
      <c r="E472" s="204"/>
    </row>
    <row r="473" spans="1:5" s="4" customFormat="1" ht="12.75" hidden="1">
      <c r="A473" s="99" t="s">
        <v>318</v>
      </c>
      <c r="B473" s="106" t="s">
        <v>841</v>
      </c>
      <c r="C473" s="204"/>
      <c r="D473" s="351"/>
      <c r="E473" s="204"/>
    </row>
    <row r="474" spans="1:5" s="4" customFormat="1" ht="12.75" hidden="1">
      <c r="A474" s="99" t="s">
        <v>320</v>
      </c>
      <c r="B474" s="106" t="s">
        <v>842</v>
      </c>
      <c r="C474" s="204"/>
      <c r="D474" s="351"/>
      <c r="E474" s="204"/>
    </row>
    <row r="475" spans="1:5" s="4" customFormat="1" ht="12.75" hidden="1">
      <c r="A475" s="99" t="s">
        <v>294</v>
      </c>
      <c r="B475" s="106" t="s">
        <v>843</v>
      </c>
      <c r="C475" s="204"/>
      <c r="D475" s="351"/>
      <c r="E475" s="204"/>
    </row>
    <row r="476" spans="1:5" s="4" customFormat="1" ht="12.75" hidden="1">
      <c r="A476" s="99" t="s">
        <v>323</v>
      </c>
      <c r="B476" s="106" t="s">
        <v>844</v>
      </c>
      <c r="C476" s="204"/>
      <c r="D476" s="351"/>
      <c r="E476" s="204"/>
    </row>
    <row r="477" spans="1:5" s="4" customFormat="1" ht="12.75" hidden="1">
      <c r="A477" s="99" t="s">
        <v>325</v>
      </c>
      <c r="B477" s="106" t="s">
        <v>845</v>
      </c>
      <c r="C477" s="204"/>
      <c r="D477" s="351"/>
      <c r="E477" s="204"/>
    </row>
    <row r="478" spans="1:5" s="4" customFormat="1" ht="12.75" hidden="1">
      <c r="A478" s="99" t="s">
        <v>327</v>
      </c>
      <c r="B478" s="106" t="s">
        <v>846</v>
      </c>
      <c r="C478" s="204"/>
      <c r="D478" s="351"/>
      <c r="E478" s="204"/>
    </row>
    <row r="479" spans="1:5" s="4" customFormat="1" ht="12.75" hidden="1">
      <c r="A479" s="38" t="s">
        <v>403</v>
      </c>
      <c r="B479" s="105" t="s">
        <v>847</v>
      </c>
      <c r="C479" s="206"/>
      <c r="D479" s="352"/>
      <c r="E479" s="206"/>
    </row>
    <row r="480" spans="1:5" s="4" customFormat="1" ht="12.75" hidden="1">
      <c r="A480" s="99" t="s">
        <v>848</v>
      </c>
      <c r="B480" s="106" t="s">
        <v>849</v>
      </c>
      <c r="C480" s="204"/>
      <c r="D480" s="351"/>
      <c r="E480" s="204"/>
    </row>
    <row r="481" spans="1:5" s="4" customFormat="1" ht="12.75" hidden="1">
      <c r="A481" s="99" t="s">
        <v>294</v>
      </c>
      <c r="B481" s="106" t="s">
        <v>850</v>
      </c>
      <c r="C481" s="204"/>
      <c r="D481" s="351"/>
      <c r="E481" s="204"/>
    </row>
    <row r="482" spans="1:5" s="4" customFormat="1" ht="12.75" hidden="1">
      <c r="A482" s="99" t="s">
        <v>851</v>
      </c>
      <c r="B482" s="106" t="s">
        <v>852</v>
      </c>
      <c r="C482" s="204"/>
      <c r="D482" s="351"/>
      <c r="E482" s="204"/>
    </row>
    <row r="483" spans="1:5" s="4" customFormat="1" ht="12.75" hidden="1">
      <c r="A483" s="99" t="s">
        <v>294</v>
      </c>
      <c r="B483" s="106" t="s">
        <v>853</v>
      </c>
      <c r="C483" s="204"/>
      <c r="D483" s="351"/>
      <c r="E483" s="204"/>
    </row>
    <row r="484" spans="1:5" s="2" customFormat="1" ht="25.5" hidden="1">
      <c r="A484" s="38" t="s">
        <v>854</v>
      </c>
      <c r="B484" s="97" t="s">
        <v>855</v>
      </c>
      <c r="C484" s="203"/>
      <c r="D484" s="352"/>
      <c r="E484" s="203"/>
    </row>
    <row r="485" spans="1:5" s="7" customFormat="1" ht="12.75" hidden="1">
      <c r="A485" s="38" t="s">
        <v>51</v>
      </c>
      <c r="B485" s="105" t="s">
        <v>856</v>
      </c>
      <c r="C485" s="200"/>
      <c r="D485" s="352"/>
      <c r="E485" s="200"/>
    </row>
    <row r="486" spans="1:5" ht="12.75" hidden="1">
      <c r="A486" s="110" t="s">
        <v>857</v>
      </c>
      <c r="B486" s="101" t="s">
        <v>858</v>
      </c>
      <c r="C486" s="204"/>
      <c r="D486" s="351"/>
      <c r="E486" s="204"/>
    </row>
    <row r="487" spans="1:5" s="4" customFormat="1" ht="25.5" hidden="1">
      <c r="A487" s="99" t="s">
        <v>1181</v>
      </c>
      <c r="B487" s="101" t="s">
        <v>859</v>
      </c>
      <c r="C487" s="204"/>
      <c r="D487" s="351"/>
      <c r="E487" s="204"/>
    </row>
    <row r="488" spans="1:5" s="4" customFormat="1" ht="25.5" hidden="1">
      <c r="A488" s="99" t="s">
        <v>860</v>
      </c>
      <c r="B488" s="101" t="s">
        <v>861</v>
      </c>
      <c r="C488" s="204"/>
      <c r="D488" s="351"/>
      <c r="E488" s="204"/>
    </row>
    <row r="489" spans="1:5" s="4" customFormat="1" ht="12.75" hidden="1">
      <c r="A489" s="38" t="s">
        <v>237</v>
      </c>
      <c r="B489" s="105" t="s">
        <v>862</v>
      </c>
      <c r="C489" s="205"/>
      <c r="D489" s="354"/>
      <c r="E489" s="205"/>
    </row>
    <row r="490" spans="1:5" s="4" customFormat="1" ht="12.75" hidden="1">
      <c r="A490" s="99" t="s">
        <v>863</v>
      </c>
      <c r="B490" s="106" t="s">
        <v>864</v>
      </c>
      <c r="C490" s="207"/>
      <c r="D490" s="355"/>
      <c r="E490" s="207"/>
    </row>
    <row r="491" spans="1:5" s="4" customFormat="1" ht="25.5" hidden="1">
      <c r="A491" s="99" t="s">
        <v>384</v>
      </c>
      <c r="B491" s="106" t="s">
        <v>865</v>
      </c>
      <c r="C491" s="207"/>
      <c r="D491" s="355"/>
      <c r="E491" s="207"/>
    </row>
    <row r="492" spans="1:5" s="4" customFormat="1" ht="12.75" hidden="1">
      <c r="A492" s="99" t="s">
        <v>282</v>
      </c>
      <c r="B492" s="106" t="s">
        <v>866</v>
      </c>
      <c r="C492" s="207"/>
      <c r="D492" s="355"/>
      <c r="E492" s="207"/>
    </row>
    <row r="493" spans="1:5" s="4" customFormat="1" ht="12.75" hidden="1">
      <c r="A493" s="99" t="s">
        <v>284</v>
      </c>
      <c r="B493" s="106" t="s">
        <v>867</v>
      </c>
      <c r="C493" s="207"/>
      <c r="D493" s="355"/>
      <c r="E493" s="207"/>
    </row>
    <row r="494" spans="1:5" ht="12.75" hidden="1">
      <c r="A494" s="110" t="s">
        <v>286</v>
      </c>
      <c r="B494" s="106" t="s">
        <v>868</v>
      </c>
      <c r="C494" s="207"/>
      <c r="D494" s="355"/>
      <c r="E494" s="207"/>
    </row>
    <row r="495" spans="1:5" ht="12.75" hidden="1">
      <c r="A495" s="110" t="s">
        <v>290</v>
      </c>
      <c r="B495" s="106" t="s">
        <v>869</v>
      </c>
      <c r="C495" s="207"/>
      <c r="D495" s="355"/>
      <c r="E495" s="207"/>
    </row>
    <row r="496" spans="1:5" ht="12.75" hidden="1">
      <c r="A496" s="110" t="s">
        <v>292</v>
      </c>
      <c r="B496" s="106" t="s">
        <v>870</v>
      </c>
      <c r="C496" s="207"/>
      <c r="D496" s="355"/>
      <c r="E496" s="207"/>
    </row>
    <row r="497" spans="1:5" ht="12.75" hidden="1">
      <c r="A497" s="110" t="s">
        <v>314</v>
      </c>
      <c r="B497" s="106" t="s">
        <v>871</v>
      </c>
      <c r="C497" s="207"/>
      <c r="D497" s="355"/>
      <c r="E497" s="207"/>
    </row>
    <row r="498" spans="1:5" ht="12.75" hidden="1">
      <c r="A498" s="110" t="s">
        <v>318</v>
      </c>
      <c r="B498" s="106" t="s">
        <v>872</v>
      </c>
      <c r="C498" s="207"/>
      <c r="D498" s="355"/>
      <c r="E498" s="207"/>
    </row>
    <row r="499" spans="1:5" ht="12.75" hidden="1">
      <c r="A499" s="110" t="s">
        <v>323</v>
      </c>
      <c r="B499" s="106" t="s">
        <v>873</v>
      </c>
      <c r="C499" s="204"/>
      <c r="D499" s="351"/>
      <c r="E499" s="204"/>
    </row>
    <row r="500" spans="1:5" ht="12.75" hidden="1">
      <c r="A500" s="110" t="s">
        <v>327</v>
      </c>
      <c r="B500" s="106" t="s">
        <v>874</v>
      </c>
      <c r="C500" s="204"/>
      <c r="D500" s="351"/>
      <c r="E500" s="204"/>
    </row>
    <row r="501" spans="1:5" s="44" customFormat="1" ht="15.75" hidden="1">
      <c r="A501" s="38" t="s">
        <v>875</v>
      </c>
      <c r="B501" s="97"/>
      <c r="C501" s="203"/>
      <c r="D501" s="352"/>
      <c r="E501" s="203"/>
    </row>
    <row r="502" spans="1:5" ht="12.75" hidden="1">
      <c r="A502" s="45" t="s">
        <v>259</v>
      </c>
      <c r="B502" s="113"/>
      <c r="C502" s="204">
        <f>C26</f>
        <v>98450</v>
      </c>
      <c r="D502" s="351">
        <f>D26</f>
        <v>105727</v>
      </c>
      <c r="E502" s="204">
        <f>E26</f>
        <v>116748</v>
      </c>
    </row>
    <row r="503" spans="1:5" s="47" customFormat="1" ht="12.75" hidden="1">
      <c r="A503" s="46" t="s">
        <v>1185</v>
      </c>
      <c r="B503" s="101"/>
      <c r="C503" s="212">
        <f>C63</f>
        <v>566106.5</v>
      </c>
      <c r="D503" s="352">
        <f>D63</f>
        <v>622927.8999999999</v>
      </c>
      <c r="E503" s="212">
        <f>E63</f>
        <v>711847</v>
      </c>
    </row>
    <row r="504" spans="1:5" s="47" customFormat="1" ht="12.75" hidden="1">
      <c r="A504" s="43" t="s">
        <v>272</v>
      </c>
      <c r="B504" s="101"/>
      <c r="C504" s="204">
        <f>C76</f>
        <v>4589</v>
      </c>
      <c r="D504" s="351">
        <f>D76</f>
        <v>4589</v>
      </c>
      <c r="E504" s="204">
        <f>E76</f>
        <v>4589</v>
      </c>
    </row>
    <row r="505" spans="1:5" ht="12.75" hidden="1">
      <c r="A505" s="48" t="s">
        <v>876</v>
      </c>
      <c r="B505" s="113"/>
      <c r="C505" s="206">
        <f>C503+C504</f>
        <v>570695.5</v>
      </c>
      <c r="D505" s="352">
        <f>D503+D504</f>
        <v>627516.8999999999</v>
      </c>
      <c r="E505" s="206">
        <f>E503+E504</f>
        <v>716436</v>
      </c>
    </row>
    <row r="506" spans="1:5" ht="25.5" hidden="1">
      <c r="A506" s="34" t="s">
        <v>877</v>
      </c>
      <c r="B506" s="113"/>
      <c r="C506" s="213">
        <f>C505-C501</f>
        <v>570695.5</v>
      </c>
      <c r="D506" s="351">
        <f>D505-D501</f>
        <v>627516.8999999999</v>
      </c>
      <c r="E506" s="213">
        <f>E505-E501</f>
        <v>716436</v>
      </c>
    </row>
    <row r="507" spans="1:5" ht="12.75" hidden="1">
      <c r="A507" s="92"/>
      <c r="B507" s="93"/>
      <c r="C507" s="191"/>
      <c r="D507" s="347"/>
      <c r="E507" s="191"/>
    </row>
    <row r="508" spans="1:5" s="2" customFormat="1" ht="12.75" hidden="1">
      <c r="A508" s="49" t="s">
        <v>878</v>
      </c>
      <c r="B508" s="115" t="e">
        <f>B509/#REF!</f>
        <v>#REF!</v>
      </c>
      <c r="C508" s="214">
        <f>C506/C502</f>
        <v>5.796805485017775</v>
      </c>
      <c r="D508" s="357">
        <f>D506/D502</f>
        <v>5.935256840731316</v>
      </c>
      <c r="E508" s="214">
        <f>E506/E502</f>
        <v>6.136601911810052</v>
      </c>
    </row>
    <row r="509" spans="1:5" ht="12.75" hidden="1">
      <c r="A509" s="92"/>
      <c r="B509" s="116">
        <v>4537</v>
      </c>
      <c r="C509" s="215" t="e">
        <f>C502*B508</f>
        <v>#REF!</v>
      </c>
      <c r="D509" s="358">
        <f>D502*C508</f>
        <v>612878.8535144744</v>
      </c>
      <c r="E509" s="215">
        <f>E502*D508</f>
        <v>692929.3656416998</v>
      </c>
    </row>
    <row r="510" spans="1:5" ht="12.75" hidden="1">
      <c r="A510" s="92"/>
      <c r="B510" s="93"/>
      <c r="C510" s="216" t="e">
        <f>C506+C509</f>
        <v>#REF!</v>
      </c>
      <c r="D510" s="359">
        <f>D506+D509</f>
        <v>1240395.7535144743</v>
      </c>
      <c r="E510" s="216">
        <f>E506+E509</f>
        <v>1409365.3656416996</v>
      </c>
    </row>
    <row r="511" spans="1:5" ht="12.75" hidden="1">
      <c r="A511" s="92"/>
      <c r="B511" s="93"/>
      <c r="C511" s="191">
        <f>C502+C504</f>
        <v>103039</v>
      </c>
      <c r="D511" s="347">
        <f>D502+D504</f>
        <v>110316</v>
      </c>
      <c r="E511" s="191">
        <f>E502+E504</f>
        <v>121337</v>
      </c>
    </row>
    <row r="512" spans="1:5" s="50" customFormat="1" ht="12.75" hidden="1">
      <c r="A512" s="117"/>
      <c r="B512" s="118"/>
      <c r="C512" s="191"/>
      <c r="D512" s="347"/>
      <c r="E512" s="191"/>
    </row>
    <row r="513" spans="1:5" ht="12.75" hidden="1">
      <c r="A513" s="92"/>
      <c r="B513" s="93"/>
      <c r="C513" s="191"/>
      <c r="D513" s="347"/>
      <c r="E513" s="191"/>
    </row>
    <row r="514" spans="1:5" ht="12.75" hidden="1">
      <c r="A514" s="92"/>
      <c r="B514" s="93"/>
      <c r="C514" s="191"/>
      <c r="D514" s="347"/>
      <c r="E514" s="191"/>
    </row>
    <row r="515" spans="1:5" ht="12.75" hidden="1">
      <c r="A515" s="92"/>
      <c r="B515" s="93"/>
      <c r="C515" s="191"/>
      <c r="D515" s="347"/>
      <c r="E515" s="191"/>
    </row>
    <row r="516" spans="1:5" ht="12.75" hidden="1">
      <c r="A516" s="92"/>
      <c r="B516" s="93"/>
      <c r="C516" s="191"/>
      <c r="D516" s="347"/>
      <c r="E516" s="191"/>
    </row>
    <row r="517" spans="1:5" ht="12.75" hidden="1">
      <c r="A517" s="92"/>
      <c r="B517" s="93"/>
      <c r="C517" s="191"/>
      <c r="D517" s="347"/>
      <c r="E517" s="191"/>
    </row>
    <row r="518" spans="1:5" ht="12.75" hidden="1">
      <c r="A518" s="92"/>
      <c r="B518" s="93"/>
      <c r="C518" s="191"/>
      <c r="D518" s="347"/>
      <c r="E518" s="191"/>
    </row>
    <row r="519" spans="1:5" ht="12.75" hidden="1">
      <c r="A519" s="92"/>
      <c r="B519" s="93"/>
      <c r="C519" s="191"/>
      <c r="D519" s="347"/>
      <c r="E519" s="191"/>
    </row>
    <row r="520" spans="1:5" ht="12.75" hidden="1">
      <c r="A520" s="92"/>
      <c r="B520" s="93"/>
      <c r="C520" s="191"/>
      <c r="D520" s="347"/>
      <c r="E520" s="191"/>
    </row>
    <row r="521" spans="1:5" ht="12.75" hidden="1">
      <c r="A521" s="119"/>
      <c r="B521" s="120"/>
      <c r="C521" s="217"/>
      <c r="D521" s="360"/>
      <c r="E521" s="217"/>
    </row>
    <row r="522" spans="1:5" ht="12.75" hidden="1">
      <c r="A522" s="92"/>
      <c r="B522" s="93"/>
      <c r="C522" s="191"/>
      <c r="D522" s="347"/>
      <c r="E522" s="191"/>
    </row>
    <row r="523" spans="1:5" ht="12.75" hidden="1">
      <c r="A523" s="92"/>
      <c r="B523" s="93"/>
      <c r="C523" s="191"/>
      <c r="D523" s="347"/>
      <c r="E523" s="191"/>
    </row>
    <row r="524" spans="1:5" ht="12.75" hidden="1">
      <c r="A524" s="92"/>
      <c r="B524" s="93"/>
      <c r="C524" s="191"/>
      <c r="D524" s="347"/>
      <c r="E524" s="191"/>
    </row>
    <row r="525" spans="1:5" ht="12.75" hidden="1">
      <c r="A525" s="92"/>
      <c r="B525" s="93"/>
      <c r="C525" s="191"/>
      <c r="D525" s="347"/>
      <c r="E525" s="191"/>
    </row>
    <row r="526" spans="1:5" ht="12.75" hidden="1">
      <c r="A526" s="92"/>
      <c r="B526" s="93"/>
      <c r="C526" s="191"/>
      <c r="D526" s="347"/>
      <c r="E526" s="191"/>
    </row>
    <row r="527" spans="1:5" ht="12.75" hidden="1">
      <c r="A527" s="92"/>
      <c r="B527" s="93"/>
      <c r="C527" s="191"/>
      <c r="D527" s="347"/>
      <c r="E527" s="191"/>
    </row>
    <row r="528" spans="1:5" ht="12.75" hidden="1">
      <c r="A528" s="92"/>
      <c r="B528" s="93"/>
      <c r="C528" s="191"/>
      <c r="D528" s="347"/>
      <c r="E528" s="191"/>
    </row>
    <row r="529" spans="1:5" ht="12.75" hidden="1">
      <c r="A529" s="92"/>
      <c r="B529" s="93"/>
      <c r="C529" s="191"/>
      <c r="D529" s="347"/>
      <c r="E529" s="191"/>
    </row>
    <row r="530" spans="1:5" ht="12.75" hidden="1">
      <c r="A530" s="92"/>
      <c r="B530" s="93"/>
      <c r="C530" s="191"/>
      <c r="D530" s="347"/>
      <c r="E530" s="191"/>
    </row>
    <row r="531" spans="1:5" ht="12.75" hidden="1">
      <c r="A531" s="92"/>
      <c r="B531" s="93"/>
      <c r="C531" s="191"/>
      <c r="D531" s="347"/>
      <c r="E531" s="191"/>
    </row>
    <row r="532" spans="1:5" ht="12.75" hidden="1">
      <c r="A532" s="92"/>
      <c r="B532" s="93"/>
      <c r="C532" s="191"/>
      <c r="D532" s="347"/>
      <c r="E532" s="191"/>
    </row>
    <row r="533" spans="1:5" ht="12.75" hidden="1">
      <c r="A533" s="119"/>
      <c r="B533" s="120"/>
      <c r="C533" s="187">
        <f>C66/C26</f>
        <v>0.1</v>
      </c>
      <c r="D533" s="239">
        <f>D66/D26</f>
        <v>0.1</v>
      </c>
      <c r="E533" s="187">
        <f>E66/E26</f>
        <v>0.1</v>
      </c>
    </row>
    <row r="534" spans="1:5" ht="12.75" hidden="1">
      <c r="A534" s="66"/>
      <c r="B534" s="121"/>
      <c r="C534" s="218">
        <f>C63+C66</f>
        <v>575951.5</v>
      </c>
      <c r="D534" s="361">
        <f>D63+D66</f>
        <v>633500.5999999999</v>
      </c>
      <c r="E534" s="218">
        <f>E63+E66</f>
        <v>723521.8</v>
      </c>
    </row>
    <row r="535" spans="1:5" ht="12.75" hidden="1">
      <c r="A535" s="66"/>
      <c r="B535" s="121"/>
      <c r="C535" s="218"/>
      <c r="D535" s="361"/>
      <c r="E535" s="218"/>
    </row>
    <row r="536" spans="1:5" ht="12.75" hidden="1">
      <c r="A536" s="66"/>
      <c r="B536" s="121"/>
      <c r="C536" s="218"/>
      <c r="D536" s="361"/>
      <c r="E536" s="218"/>
    </row>
    <row r="537" spans="1:5" ht="12.75" hidden="1">
      <c r="A537" s="66"/>
      <c r="B537" s="121"/>
      <c r="C537" s="218"/>
      <c r="D537" s="361"/>
      <c r="E537" s="218"/>
    </row>
    <row r="538" spans="1:5" ht="12.75" hidden="1">
      <c r="A538" s="66"/>
      <c r="B538" s="121"/>
      <c r="C538" s="218"/>
      <c r="D538" s="361"/>
      <c r="E538" s="218"/>
    </row>
    <row r="539" spans="1:5" ht="12.75" hidden="1">
      <c r="A539" s="66"/>
      <c r="B539" s="121"/>
      <c r="C539" s="218"/>
      <c r="D539" s="361"/>
      <c r="E539" s="218"/>
    </row>
    <row r="540" spans="1:5" ht="12.75" hidden="1">
      <c r="A540" s="66"/>
      <c r="B540" s="121"/>
      <c r="C540" s="218"/>
      <c r="D540" s="361"/>
      <c r="E540" s="218"/>
    </row>
    <row r="541" spans="1:5" ht="12.75" hidden="1">
      <c r="A541" s="66"/>
      <c r="B541" s="121"/>
      <c r="C541" s="218"/>
      <c r="D541" s="361"/>
      <c r="E541" s="218"/>
    </row>
    <row r="542" spans="1:5" ht="12.75" hidden="1">
      <c r="A542" s="66"/>
      <c r="B542" s="121"/>
      <c r="C542" s="218"/>
      <c r="D542" s="361"/>
      <c r="E542" s="218"/>
    </row>
    <row r="543" spans="1:5" ht="12.75" hidden="1">
      <c r="A543" s="66"/>
      <c r="B543" s="121"/>
      <c r="C543" s="218"/>
      <c r="D543" s="361"/>
      <c r="E543" s="218"/>
    </row>
    <row r="544" spans="1:5" ht="12.75" hidden="1">
      <c r="A544" s="66"/>
      <c r="B544" s="121"/>
      <c r="C544" s="218"/>
      <c r="D544" s="361"/>
      <c r="E544" s="218"/>
    </row>
    <row r="545" spans="1:5" ht="12.75" hidden="1">
      <c r="A545" s="66"/>
      <c r="B545" s="121"/>
      <c r="C545" s="218"/>
      <c r="D545" s="361"/>
      <c r="E545" s="218"/>
    </row>
    <row r="546" spans="1:5" ht="12.75" hidden="1">
      <c r="A546" s="66"/>
      <c r="B546" s="121"/>
      <c r="C546" s="218"/>
      <c r="D546" s="361"/>
      <c r="E546" s="218"/>
    </row>
    <row r="547" spans="1:5" ht="12.75" hidden="1">
      <c r="A547" s="66"/>
      <c r="B547" s="121"/>
      <c r="C547" s="218"/>
      <c r="D547" s="361"/>
      <c r="E547" s="218"/>
    </row>
    <row r="548" spans="1:5" ht="12.75" hidden="1">
      <c r="A548" s="66"/>
      <c r="B548" s="121"/>
      <c r="C548" s="218"/>
      <c r="D548" s="361"/>
      <c r="E548" s="218"/>
    </row>
    <row r="549" spans="1:5" ht="12.75" hidden="1">
      <c r="A549" s="66"/>
      <c r="B549" s="121"/>
      <c r="C549" s="218"/>
      <c r="D549" s="361"/>
      <c r="E549" s="218"/>
    </row>
    <row r="550" spans="1:5" ht="12.75" hidden="1">
      <c r="A550" s="66"/>
      <c r="B550" s="121"/>
      <c r="C550" s="218"/>
      <c r="D550" s="361"/>
      <c r="E550" s="218"/>
    </row>
    <row r="551" spans="1:5" ht="12.75" hidden="1">
      <c r="A551" s="66"/>
      <c r="B551" s="121"/>
      <c r="C551" s="218"/>
      <c r="D551" s="361"/>
      <c r="E551" s="218"/>
    </row>
    <row r="552" spans="1:5" ht="12.75" hidden="1">
      <c r="A552" s="66"/>
      <c r="B552" s="121"/>
      <c r="C552" s="218"/>
      <c r="D552" s="361"/>
      <c r="E552" s="218"/>
    </row>
    <row r="553" spans="1:5" ht="12.75" hidden="1">
      <c r="A553" s="66"/>
      <c r="B553" s="121"/>
      <c r="C553" s="218"/>
      <c r="D553" s="361"/>
      <c r="E553" s="218"/>
    </row>
    <row r="554" spans="1:5" ht="12.75" hidden="1">
      <c r="A554" s="66"/>
      <c r="B554" s="121"/>
      <c r="C554" s="218"/>
      <c r="D554" s="361"/>
      <c r="E554" s="218"/>
    </row>
    <row r="555" spans="1:5" ht="12.75" hidden="1">
      <c r="A555" s="66"/>
      <c r="B555" s="121"/>
      <c r="C555" s="218"/>
      <c r="D555" s="361"/>
      <c r="E555" s="218"/>
    </row>
    <row r="556" spans="1:5" ht="12.75" hidden="1">
      <c r="A556" s="66"/>
      <c r="B556" s="121"/>
      <c r="C556" s="218"/>
      <c r="D556" s="361"/>
      <c r="E556" s="218"/>
    </row>
    <row r="557" spans="1:5" ht="12.75" hidden="1">
      <c r="A557" s="66"/>
      <c r="B557" s="121"/>
      <c r="C557" s="218"/>
      <c r="D557" s="361"/>
      <c r="E557" s="218"/>
    </row>
    <row r="558" spans="1:5" ht="12.75" hidden="1">
      <c r="A558" s="66"/>
      <c r="B558" s="121"/>
      <c r="C558" s="218"/>
      <c r="D558" s="361"/>
      <c r="E558" s="218"/>
    </row>
    <row r="559" spans="1:5" ht="12.75" hidden="1">
      <c r="A559" s="66"/>
      <c r="B559" s="121"/>
      <c r="C559" s="218"/>
      <c r="D559" s="361"/>
      <c r="E559" s="218"/>
    </row>
    <row r="560" spans="1:5" ht="12.75" hidden="1">
      <c r="A560" s="66"/>
      <c r="B560" s="121"/>
      <c r="C560" s="218"/>
      <c r="D560" s="361"/>
      <c r="E560" s="218"/>
    </row>
    <row r="561" spans="1:5" ht="12.75" hidden="1">
      <c r="A561" s="66"/>
      <c r="B561" s="121"/>
      <c r="C561" s="218"/>
      <c r="D561" s="361"/>
      <c r="E561" s="218"/>
    </row>
    <row r="562" spans="1:5" ht="12.75" hidden="1">
      <c r="A562" s="66"/>
      <c r="B562" s="121"/>
      <c r="C562" s="218"/>
      <c r="D562" s="361"/>
      <c r="E562" s="218"/>
    </row>
    <row r="563" spans="1:5" ht="12.75" hidden="1">
      <c r="A563" s="66"/>
      <c r="B563" s="121"/>
      <c r="C563" s="218"/>
      <c r="D563" s="361"/>
      <c r="E563" s="218"/>
    </row>
    <row r="564" spans="1:5" ht="12.75" hidden="1">
      <c r="A564" s="66"/>
      <c r="B564" s="121"/>
      <c r="C564" s="218"/>
      <c r="D564" s="361"/>
      <c r="E564" s="218"/>
    </row>
    <row r="565" spans="1:5" ht="12.75" hidden="1">
      <c r="A565" s="66"/>
      <c r="B565" s="121"/>
      <c r="C565" s="218"/>
      <c r="D565" s="361"/>
      <c r="E565" s="218"/>
    </row>
    <row r="566" spans="1:5" ht="12.75" hidden="1">
      <c r="A566" s="66"/>
      <c r="B566" s="121"/>
      <c r="C566" s="218"/>
      <c r="D566" s="361"/>
      <c r="E566" s="218"/>
    </row>
    <row r="567" spans="1:5" ht="12.75" hidden="1">
      <c r="A567" s="66"/>
      <c r="B567" s="121"/>
      <c r="C567" s="218"/>
      <c r="D567" s="361"/>
      <c r="E567" s="218"/>
    </row>
    <row r="568" spans="1:5" ht="12.75" hidden="1">
      <c r="A568" s="66"/>
      <c r="B568" s="121"/>
      <c r="C568" s="218"/>
      <c r="D568" s="361"/>
      <c r="E568" s="218"/>
    </row>
    <row r="569" spans="1:5" ht="12.75" hidden="1">
      <c r="A569" s="66"/>
      <c r="B569" s="121"/>
      <c r="C569" s="218"/>
      <c r="D569" s="361"/>
      <c r="E569" s="218"/>
    </row>
    <row r="570" spans="1:5" ht="12.75" hidden="1">
      <c r="A570" s="66"/>
      <c r="B570" s="121"/>
      <c r="C570" s="218"/>
      <c r="D570" s="361"/>
      <c r="E570" s="218"/>
    </row>
    <row r="571" spans="1:5" ht="12.75" hidden="1">
      <c r="A571" s="66"/>
      <c r="B571" s="121"/>
      <c r="C571" s="218"/>
      <c r="D571" s="361"/>
      <c r="E571" s="218"/>
    </row>
    <row r="572" spans="1:5" ht="12.75" hidden="1">
      <c r="A572" s="66"/>
      <c r="B572" s="121"/>
      <c r="C572" s="218"/>
      <c r="D572" s="361"/>
      <c r="E572" s="218"/>
    </row>
    <row r="573" spans="1:5" ht="12.75" hidden="1">
      <c r="A573" s="66"/>
      <c r="B573" s="121"/>
      <c r="C573" s="218"/>
      <c r="D573" s="361"/>
      <c r="E573" s="218"/>
    </row>
    <row r="574" spans="1:5" ht="12.75" hidden="1">
      <c r="A574" s="66"/>
      <c r="B574" s="121"/>
      <c r="C574" s="218"/>
      <c r="D574" s="361"/>
      <c r="E574" s="218"/>
    </row>
    <row r="575" spans="1:5" ht="12.75" hidden="1">
      <c r="A575" s="66"/>
      <c r="B575" s="121"/>
      <c r="C575" s="218"/>
      <c r="D575" s="361"/>
      <c r="E575" s="218"/>
    </row>
    <row r="576" spans="1:5" ht="12.75" hidden="1">
      <c r="A576" s="66"/>
      <c r="B576" s="121"/>
      <c r="C576" s="218"/>
      <c r="D576" s="361"/>
      <c r="E576" s="218"/>
    </row>
    <row r="577" spans="1:5" ht="12.75" hidden="1">
      <c r="A577" s="66"/>
      <c r="B577" s="121"/>
      <c r="C577" s="218"/>
      <c r="D577" s="361"/>
      <c r="E577" s="218"/>
    </row>
    <row r="578" spans="1:5" ht="12.75" hidden="1">
      <c r="A578" s="66"/>
      <c r="B578" s="121"/>
      <c r="C578" s="218"/>
      <c r="D578" s="361"/>
      <c r="E578" s="218"/>
    </row>
    <row r="579" spans="1:5" ht="12.75" hidden="1">
      <c r="A579" s="66"/>
      <c r="B579" s="121"/>
      <c r="C579" s="218"/>
      <c r="D579" s="361"/>
      <c r="E579" s="218"/>
    </row>
    <row r="580" spans="1:5" ht="12.75" hidden="1">
      <c r="A580" s="66"/>
      <c r="B580" s="121"/>
      <c r="C580" s="218"/>
      <c r="D580" s="361"/>
      <c r="E580" s="218"/>
    </row>
    <row r="581" spans="1:5" ht="12.75" hidden="1">
      <c r="A581" s="66"/>
      <c r="B581" s="121"/>
      <c r="C581" s="218"/>
      <c r="D581" s="361"/>
      <c r="E581" s="218"/>
    </row>
    <row r="582" spans="1:5" ht="12.75" hidden="1">
      <c r="A582" s="66"/>
      <c r="B582" s="121"/>
      <c r="C582" s="218"/>
      <c r="D582" s="361"/>
      <c r="E582" s="218"/>
    </row>
    <row r="583" spans="1:5" ht="12.75" hidden="1">
      <c r="A583" s="66"/>
      <c r="B583" s="121"/>
      <c r="C583" s="218"/>
      <c r="D583" s="361"/>
      <c r="E583" s="218"/>
    </row>
    <row r="584" spans="1:5" ht="12.75" hidden="1">
      <c r="A584" s="66"/>
      <c r="B584" s="121"/>
      <c r="C584" s="218"/>
      <c r="D584" s="361"/>
      <c r="E584" s="218"/>
    </row>
    <row r="585" spans="1:5" ht="12.75" hidden="1">
      <c r="A585" s="66"/>
      <c r="B585" s="121"/>
      <c r="C585" s="218"/>
      <c r="D585" s="361"/>
      <c r="E585" s="218"/>
    </row>
    <row r="586" spans="1:5" ht="12.75" hidden="1">
      <c r="A586" s="66"/>
      <c r="B586" s="121"/>
      <c r="C586" s="218"/>
      <c r="D586" s="361"/>
      <c r="E586" s="218"/>
    </row>
    <row r="587" spans="1:5" ht="12.75" hidden="1">
      <c r="A587" s="66"/>
      <c r="B587" s="121"/>
      <c r="C587" s="218"/>
      <c r="D587" s="361"/>
      <c r="E587" s="218"/>
    </row>
    <row r="588" spans="1:5" ht="12.75" hidden="1">
      <c r="A588" s="66"/>
      <c r="B588" s="121"/>
      <c r="C588" s="218"/>
      <c r="D588" s="361"/>
      <c r="E588" s="218"/>
    </row>
    <row r="589" spans="1:5" ht="12.75" hidden="1">
      <c r="A589" s="66"/>
      <c r="B589" s="121"/>
      <c r="C589" s="218"/>
      <c r="D589" s="361"/>
      <c r="E589" s="218"/>
    </row>
    <row r="590" spans="1:5" ht="12.75" hidden="1">
      <c r="A590" s="66"/>
      <c r="B590" s="121"/>
      <c r="C590" s="218"/>
      <c r="D590" s="361"/>
      <c r="E590" s="218"/>
    </row>
    <row r="591" spans="1:5" ht="12.75" hidden="1">
      <c r="A591" s="66"/>
      <c r="B591" s="121"/>
      <c r="C591" s="218"/>
      <c r="D591" s="361"/>
      <c r="E591" s="218"/>
    </row>
    <row r="592" spans="1:5" ht="12.75" hidden="1">
      <c r="A592" s="66"/>
      <c r="B592" s="121"/>
      <c r="C592" s="218"/>
      <c r="D592" s="361"/>
      <c r="E592" s="218"/>
    </row>
    <row r="593" spans="1:5" ht="12.75" hidden="1">
      <c r="A593" s="66"/>
      <c r="B593" s="121"/>
      <c r="C593" s="218"/>
      <c r="D593" s="361"/>
      <c r="E593" s="218"/>
    </row>
    <row r="594" spans="1:5" ht="12.75" hidden="1">
      <c r="A594" s="66"/>
      <c r="B594" s="121"/>
      <c r="C594" s="218"/>
      <c r="D594" s="361"/>
      <c r="E594" s="218"/>
    </row>
    <row r="595" spans="1:5" ht="12.75" hidden="1">
      <c r="A595" s="66"/>
      <c r="B595" s="121"/>
      <c r="C595" s="218"/>
      <c r="D595" s="361"/>
      <c r="E595" s="218"/>
    </row>
    <row r="596" spans="1:5" ht="12.75" hidden="1">
      <c r="A596" s="66"/>
      <c r="B596" s="121"/>
      <c r="C596" s="218"/>
      <c r="D596" s="361"/>
      <c r="E596" s="218"/>
    </row>
    <row r="597" spans="1:5" ht="12.75" hidden="1">
      <c r="A597" s="66"/>
      <c r="B597" s="121"/>
      <c r="C597" s="218"/>
      <c r="D597" s="361"/>
      <c r="E597" s="218"/>
    </row>
    <row r="598" spans="1:5" ht="12.75" hidden="1">
      <c r="A598" s="66"/>
      <c r="B598" s="121"/>
      <c r="C598" s="218"/>
      <c r="D598" s="361"/>
      <c r="E598" s="218"/>
    </row>
    <row r="599" spans="1:5" ht="12.75" hidden="1">
      <c r="A599" s="66"/>
      <c r="B599" s="121"/>
      <c r="C599" s="218"/>
      <c r="D599" s="361"/>
      <c r="E599" s="218"/>
    </row>
    <row r="600" spans="1:5" ht="12.75" hidden="1">
      <c r="A600" s="66"/>
      <c r="B600" s="121"/>
      <c r="C600" s="218"/>
      <c r="D600" s="361"/>
      <c r="E600" s="218"/>
    </row>
    <row r="601" spans="1:5" ht="12.75" hidden="1">
      <c r="A601" s="66"/>
      <c r="B601" s="121"/>
      <c r="C601" s="218"/>
      <c r="D601" s="361"/>
      <c r="E601" s="218"/>
    </row>
    <row r="602" spans="1:5" ht="12.75" hidden="1">
      <c r="A602" s="66"/>
      <c r="B602" s="121"/>
      <c r="C602" s="218"/>
      <c r="D602" s="361"/>
      <c r="E602" s="218"/>
    </row>
    <row r="603" spans="1:5" ht="12.75" hidden="1">
      <c r="A603" s="66"/>
      <c r="B603" s="121"/>
      <c r="C603" s="218"/>
      <c r="D603" s="361"/>
      <c r="E603" s="218"/>
    </row>
    <row r="604" spans="1:5" ht="12.75" hidden="1">
      <c r="A604" s="66"/>
      <c r="B604" s="121"/>
      <c r="C604" s="218"/>
      <c r="D604" s="361"/>
      <c r="E604" s="218"/>
    </row>
    <row r="605" spans="1:5" ht="12.75" hidden="1">
      <c r="A605" s="66"/>
      <c r="B605" s="121"/>
      <c r="C605" s="218"/>
      <c r="D605" s="361"/>
      <c r="E605" s="218"/>
    </row>
    <row r="606" spans="1:5" ht="12.75" hidden="1">
      <c r="A606" s="66"/>
      <c r="B606" s="121"/>
      <c r="C606" s="218"/>
      <c r="D606" s="361"/>
      <c r="E606" s="218"/>
    </row>
    <row r="607" spans="1:5" ht="12.75" hidden="1">
      <c r="A607" s="66"/>
      <c r="B607" s="121"/>
      <c r="C607" s="218"/>
      <c r="D607" s="361"/>
      <c r="E607" s="218"/>
    </row>
    <row r="608" spans="1:5" ht="12.75" hidden="1">
      <c r="A608" s="66"/>
      <c r="B608" s="121"/>
      <c r="C608" s="218"/>
      <c r="D608" s="361"/>
      <c r="E608" s="218"/>
    </row>
    <row r="609" spans="1:5" ht="12.75" hidden="1">
      <c r="A609" s="66"/>
      <c r="B609" s="121"/>
      <c r="C609" s="218"/>
      <c r="D609" s="361"/>
      <c r="E609" s="218"/>
    </row>
    <row r="610" spans="1:5" ht="12.75" hidden="1">
      <c r="A610" s="66"/>
      <c r="B610" s="121"/>
      <c r="C610" s="218"/>
      <c r="D610" s="361"/>
      <c r="E610" s="218"/>
    </row>
    <row r="611" spans="1:5" ht="12.75" hidden="1">
      <c r="A611" s="66"/>
      <c r="B611" s="121"/>
      <c r="C611" s="218"/>
      <c r="D611" s="361"/>
      <c r="E611" s="218"/>
    </row>
    <row r="612" spans="1:5" ht="12.75" hidden="1">
      <c r="A612" s="66"/>
      <c r="B612" s="121"/>
      <c r="C612" s="218"/>
      <c r="D612" s="361"/>
      <c r="E612" s="218"/>
    </row>
    <row r="613" spans="1:5" ht="12.75" hidden="1">
      <c r="A613" s="66"/>
      <c r="B613" s="121"/>
      <c r="C613" s="218"/>
      <c r="D613" s="361"/>
      <c r="E613" s="218"/>
    </row>
    <row r="614" spans="1:5" ht="12.75" hidden="1">
      <c r="A614" s="66"/>
      <c r="B614" s="121"/>
      <c r="C614" s="218"/>
      <c r="D614" s="361"/>
      <c r="E614" s="218"/>
    </row>
    <row r="615" spans="1:5" ht="12.75" hidden="1">
      <c r="A615" s="66"/>
      <c r="B615" s="121"/>
      <c r="C615" s="218"/>
      <c r="D615" s="361"/>
      <c r="E615" s="218"/>
    </row>
    <row r="616" spans="1:5" ht="12.75" hidden="1">
      <c r="A616" s="66"/>
      <c r="B616" s="121"/>
      <c r="C616" s="218"/>
      <c r="D616" s="361"/>
      <c r="E616" s="218"/>
    </row>
    <row r="617" spans="1:5" ht="12.75" hidden="1">
      <c r="A617" s="66"/>
      <c r="B617" s="121"/>
      <c r="C617" s="218"/>
      <c r="D617" s="361"/>
      <c r="E617" s="218"/>
    </row>
    <row r="618" spans="1:5" ht="12.75" hidden="1">
      <c r="A618" s="66"/>
      <c r="B618" s="121"/>
      <c r="C618" s="218"/>
      <c r="D618" s="361"/>
      <c r="E618" s="218"/>
    </row>
    <row r="619" spans="1:5" ht="12.75" hidden="1">
      <c r="A619" s="66"/>
      <c r="B619" s="121"/>
      <c r="C619" s="218"/>
      <c r="D619" s="361"/>
      <c r="E619" s="218"/>
    </row>
    <row r="620" spans="1:5" ht="12.75" hidden="1">
      <c r="A620" s="66"/>
      <c r="B620" s="121"/>
      <c r="C620" s="218"/>
      <c r="D620" s="361"/>
      <c r="E620" s="218"/>
    </row>
    <row r="621" spans="1:5" ht="12.75" hidden="1">
      <c r="A621" s="66"/>
      <c r="B621" s="121"/>
      <c r="C621" s="218"/>
      <c r="D621" s="361"/>
      <c r="E621" s="218"/>
    </row>
    <row r="622" spans="1:5" ht="12.75" hidden="1">
      <c r="A622" s="66"/>
      <c r="B622" s="121"/>
      <c r="C622" s="218"/>
      <c r="D622" s="361"/>
      <c r="E622" s="218"/>
    </row>
    <row r="623" spans="1:5" ht="12.75" hidden="1">
      <c r="A623" s="66"/>
      <c r="B623" s="121"/>
      <c r="C623" s="218"/>
      <c r="D623" s="361"/>
      <c r="E623" s="218"/>
    </row>
    <row r="624" spans="1:5" ht="12.75" hidden="1">
      <c r="A624" s="66"/>
      <c r="B624" s="121"/>
      <c r="C624" s="218"/>
      <c r="D624" s="361"/>
      <c r="E624" s="218"/>
    </row>
    <row r="625" spans="1:5" ht="12.75" hidden="1">
      <c r="A625" s="66"/>
      <c r="B625" s="121"/>
      <c r="C625" s="218"/>
      <c r="D625" s="361"/>
      <c r="E625" s="218"/>
    </row>
    <row r="626" spans="1:5" ht="12.75" hidden="1">
      <c r="A626" s="66"/>
      <c r="B626" s="121"/>
      <c r="C626" s="218"/>
      <c r="D626" s="361"/>
      <c r="E626" s="218"/>
    </row>
    <row r="627" spans="1:5" ht="12.75" hidden="1">
      <c r="A627" s="66"/>
      <c r="B627" s="121"/>
      <c r="C627" s="218"/>
      <c r="D627" s="361"/>
      <c r="E627" s="218"/>
    </row>
    <row r="628" spans="1:5" ht="12.75" hidden="1">
      <c r="A628" s="66"/>
      <c r="B628" s="121"/>
      <c r="C628" s="218"/>
      <c r="D628" s="361"/>
      <c r="E628" s="218"/>
    </row>
    <row r="629" spans="1:5" ht="12.75" hidden="1">
      <c r="A629" s="66"/>
      <c r="B629" s="121"/>
      <c r="C629" s="218"/>
      <c r="D629" s="361"/>
      <c r="E629" s="218"/>
    </row>
    <row r="630" spans="1:5" ht="12.75" hidden="1">
      <c r="A630" s="66"/>
      <c r="B630" s="121"/>
      <c r="C630" s="218"/>
      <c r="D630" s="361"/>
      <c r="E630" s="218"/>
    </row>
    <row r="631" spans="1:5" ht="12.75" hidden="1">
      <c r="A631" s="66"/>
      <c r="B631" s="121"/>
      <c r="C631" s="218"/>
      <c r="D631" s="361"/>
      <c r="E631" s="218"/>
    </row>
    <row r="632" spans="1:5" ht="12.75" hidden="1">
      <c r="A632" s="66"/>
      <c r="B632" s="121"/>
      <c r="C632" s="218"/>
      <c r="D632" s="361"/>
      <c r="E632" s="218"/>
    </row>
    <row r="633" spans="1:5" ht="12.75" hidden="1">
      <c r="A633" s="66"/>
      <c r="B633" s="121"/>
      <c r="C633" s="218"/>
      <c r="D633" s="361"/>
      <c r="E633" s="218"/>
    </row>
    <row r="634" spans="1:5" ht="12.75" hidden="1">
      <c r="A634" s="66"/>
      <c r="B634" s="121"/>
      <c r="C634" s="218"/>
      <c r="D634" s="361"/>
      <c r="E634" s="218"/>
    </row>
    <row r="635" spans="1:5" ht="12.75" hidden="1">
      <c r="A635" s="66"/>
      <c r="B635" s="121"/>
      <c r="C635" s="218"/>
      <c r="D635" s="361"/>
      <c r="E635" s="218"/>
    </row>
    <row r="636" spans="1:5" ht="12.75" hidden="1">
      <c r="A636" s="66"/>
      <c r="B636" s="121"/>
      <c r="C636" s="218"/>
      <c r="D636" s="361"/>
      <c r="E636" s="218"/>
    </row>
    <row r="637" spans="1:5" ht="12.75" hidden="1">
      <c r="A637" s="66"/>
      <c r="B637" s="121"/>
      <c r="C637" s="218"/>
      <c r="D637" s="361"/>
      <c r="E637" s="218"/>
    </row>
    <row r="638" spans="1:5" ht="12.75" hidden="1">
      <c r="A638" s="66"/>
      <c r="B638" s="121"/>
      <c r="C638" s="218"/>
      <c r="D638" s="361"/>
      <c r="E638" s="218"/>
    </row>
    <row r="639" spans="1:5" ht="12.75" hidden="1">
      <c r="A639" s="66"/>
      <c r="B639" s="121"/>
      <c r="C639" s="218"/>
      <c r="D639" s="361"/>
      <c r="E639" s="218"/>
    </row>
    <row r="640" spans="1:5" ht="12.75" hidden="1">
      <c r="A640" s="66"/>
      <c r="B640" s="121"/>
      <c r="C640" s="218"/>
      <c r="D640" s="361"/>
      <c r="E640" s="218"/>
    </row>
    <row r="641" spans="1:5" ht="12.75" hidden="1">
      <c r="A641" s="66"/>
      <c r="B641" s="121"/>
      <c r="C641" s="218"/>
      <c r="D641" s="361"/>
      <c r="E641" s="218"/>
    </row>
    <row r="642" spans="1:5" ht="12.75" hidden="1">
      <c r="A642" s="66"/>
      <c r="B642" s="121"/>
      <c r="C642" s="218"/>
      <c r="D642" s="361"/>
      <c r="E642" s="218"/>
    </row>
    <row r="643" spans="1:5" ht="12.75" hidden="1">
      <c r="A643" s="66"/>
      <c r="B643" s="121"/>
      <c r="C643" s="218"/>
      <c r="D643" s="361"/>
      <c r="E643" s="218"/>
    </row>
    <row r="644" spans="1:5" ht="12.75" hidden="1">
      <c r="A644" s="66"/>
      <c r="B644" s="121"/>
      <c r="C644" s="218"/>
      <c r="D644" s="361"/>
      <c r="E644" s="218"/>
    </row>
    <row r="645" spans="1:5" ht="12.75" hidden="1">
      <c r="A645" s="66"/>
      <c r="B645" s="121"/>
      <c r="C645" s="218"/>
      <c r="D645" s="361"/>
      <c r="E645" s="218"/>
    </row>
    <row r="646" spans="1:5" ht="12.75" hidden="1">
      <c r="A646" s="66"/>
      <c r="B646" s="121"/>
      <c r="C646" s="218"/>
      <c r="D646" s="361"/>
      <c r="E646" s="218"/>
    </row>
    <row r="647" spans="1:5" ht="12.75" hidden="1">
      <c r="A647" s="66"/>
      <c r="B647" s="121"/>
      <c r="C647" s="218"/>
      <c r="D647" s="361"/>
      <c r="E647" s="218"/>
    </row>
    <row r="648" spans="1:5" ht="12.75" hidden="1">
      <c r="A648" s="66"/>
      <c r="B648" s="121"/>
      <c r="C648" s="218"/>
      <c r="D648" s="361"/>
      <c r="E648" s="218"/>
    </row>
    <row r="649" spans="1:5" ht="12.75" hidden="1">
      <c r="A649" s="66"/>
      <c r="B649" s="121"/>
      <c r="C649" s="218"/>
      <c r="D649" s="361"/>
      <c r="E649" s="218"/>
    </row>
    <row r="650" spans="1:5" ht="12.75" hidden="1">
      <c r="A650" s="66"/>
      <c r="B650" s="121"/>
      <c r="C650" s="218"/>
      <c r="D650" s="361"/>
      <c r="E650" s="218"/>
    </row>
    <row r="651" spans="1:5" ht="12.75" hidden="1">
      <c r="A651" s="66"/>
      <c r="B651" s="121"/>
      <c r="C651" s="218"/>
      <c r="D651" s="361"/>
      <c r="E651" s="218"/>
    </row>
    <row r="652" spans="1:5" ht="12.75" hidden="1">
      <c r="A652" s="66"/>
      <c r="B652" s="121"/>
      <c r="C652" s="218"/>
      <c r="D652" s="361"/>
      <c r="E652" s="218"/>
    </row>
    <row r="653" spans="1:5" ht="12.75" hidden="1">
      <c r="A653" s="66"/>
      <c r="B653" s="121"/>
      <c r="C653" s="218"/>
      <c r="D653" s="361"/>
      <c r="E653" s="218"/>
    </row>
    <row r="654" spans="1:5" ht="12.75" hidden="1">
      <c r="A654" s="66"/>
      <c r="B654" s="121"/>
      <c r="C654" s="218"/>
      <c r="D654" s="361"/>
      <c r="E654" s="218"/>
    </row>
    <row r="655" spans="1:5" ht="12.75" hidden="1">
      <c r="A655" s="66"/>
      <c r="B655" s="121"/>
      <c r="C655" s="218"/>
      <c r="D655" s="361"/>
      <c r="E655" s="218"/>
    </row>
    <row r="656" spans="1:5" ht="12.75" hidden="1">
      <c r="A656" s="66"/>
      <c r="B656" s="121"/>
      <c r="C656" s="218"/>
      <c r="D656" s="361"/>
      <c r="E656" s="218"/>
    </row>
    <row r="657" spans="1:5" ht="12.75" hidden="1">
      <c r="A657" s="66"/>
      <c r="B657" s="121"/>
      <c r="C657" s="218"/>
      <c r="D657" s="361"/>
      <c r="E657" s="218"/>
    </row>
    <row r="658" spans="1:5" ht="12.75" hidden="1">
      <c r="A658" s="66"/>
      <c r="B658" s="121"/>
      <c r="C658" s="218"/>
      <c r="D658" s="361"/>
      <c r="E658" s="218"/>
    </row>
    <row r="659" spans="1:5" ht="12.75" hidden="1">
      <c r="A659" s="66"/>
      <c r="B659" s="121"/>
      <c r="C659" s="218"/>
      <c r="D659" s="361"/>
      <c r="E659" s="218"/>
    </row>
    <row r="660" spans="1:5" ht="12.75" hidden="1">
      <c r="A660" s="66"/>
      <c r="B660" s="121"/>
      <c r="C660" s="218"/>
      <c r="D660" s="361"/>
      <c r="E660" s="218"/>
    </row>
    <row r="661" spans="1:5" ht="12.75" hidden="1">
      <c r="A661" s="66"/>
      <c r="B661" s="121"/>
      <c r="C661" s="218"/>
      <c r="D661" s="361"/>
      <c r="E661" s="218"/>
    </row>
    <row r="662" spans="1:5" ht="12.75" hidden="1">
      <c r="A662" s="66"/>
      <c r="B662" s="121"/>
      <c r="C662" s="218"/>
      <c r="D662" s="361"/>
      <c r="E662" s="218"/>
    </row>
    <row r="663" spans="1:5" ht="12.75" hidden="1">
      <c r="A663" s="66"/>
      <c r="B663" s="121"/>
      <c r="C663" s="218"/>
      <c r="D663" s="361"/>
      <c r="E663" s="218"/>
    </row>
    <row r="664" spans="1:5" ht="12.75" hidden="1">
      <c r="A664" s="66"/>
      <c r="B664" s="121"/>
      <c r="C664" s="218"/>
      <c r="D664" s="361"/>
      <c r="E664" s="218"/>
    </row>
    <row r="665" spans="1:5" ht="12.75" hidden="1">
      <c r="A665" s="66"/>
      <c r="B665" s="121"/>
      <c r="C665" s="218"/>
      <c r="D665" s="361"/>
      <c r="E665" s="218"/>
    </row>
    <row r="666" spans="1:5" ht="12.75" hidden="1">
      <c r="A666" s="66"/>
      <c r="B666" s="121"/>
      <c r="C666" s="218"/>
      <c r="D666" s="361"/>
      <c r="E666" s="218"/>
    </row>
    <row r="667" spans="1:5" ht="12.75" hidden="1">
      <c r="A667" s="66"/>
      <c r="B667" s="121"/>
      <c r="C667" s="218"/>
      <c r="D667" s="361"/>
      <c r="E667" s="218"/>
    </row>
    <row r="668" spans="1:5" ht="12.75" hidden="1">
      <c r="A668" s="66"/>
      <c r="B668" s="121"/>
      <c r="C668" s="218"/>
      <c r="D668" s="361"/>
      <c r="E668" s="218"/>
    </row>
    <row r="669" spans="1:5" ht="12.75" hidden="1">
      <c r="A669" s="66"/>
      <c r="B669" s="121"/>
      <c r="C669" s="218"/>
      <c r="D669" s="361"/>
      <c r="E669" s="218"/>
    </row>
    <row r="670" spans="1:5" ht="12.75" hidden="1">
      <c r="A670" s="66"/>
      <c r="B670" s="121"/>
      <c r="C670" s="218"/>
      <c r="D670" s="361"/>
      <c r="E670" s="218"/>
    </row>
    <row r="671" spans="1:5" ht="12.75" hidden="1">
      <c r="A671" s="66"/>
      <c r="B671" s="121"/>
      <c r="C671" s="218"/>
      <c r="D671" s="361"/>
      <c r="E671" s="218"/>
    </row>
    <row r="672" spans="1:5" ht="12.75" hidden="1">
      <c r="A672" s="66"/>
      <c r="B672" s="121"/>
      <c r="C672" s="218"/>
      <c r="D672" s="361"/>
      <c r="E672" s="218"/>
    </row>
    <row r="673" spans="1:5" ht="12.75" hidden="1">
      <c r="A673" s="66"/>
      <c r="B673" s="121"/>
      <c r="C673" s="218"/>
      <c r="D673" s="361"/>
      <c r="E673" s="218"/>
    </row>
    <row r="674" spans="1:5" ht="12.75" hidden="1">
      <c r="A674" s="66"/>
      <c r="B674" s="121"/>
      <c r="C674" s="218"/>
      <c r="D674" s="361"/>
      <c r="E674" s="218"/>
    </row>
    <row r="675" spans="1:5" ht="12.75" hidden="1">
      <c r="A675" s="66"/>
      <c r="B675" s="121"/>
      <c r="C675" s="218"/>
      <c r="D675" s="361"/>
      <c r="E675" s="218"/>
    </row>
    <row r="676" spans="1:5" ht="12.75" hidden="1">
      <c r="A676" s="66"/>
      <c r="B676" s="121"/>
      <c r="C676" s="218"/>
      <c r="D676" s="361"/>
      <c r="E676" s="218"/>
    </row>
    <row r="677" spans="1:5" ht="12.75" hidden="1">
      <c r="A677" s="66"/>
      <c r="B677" s="121"/>
      <c r="C677" s="218"/>
      <c r="D677" s="361"/>
      <c r="E677" s="218"/>
    </row>
    <row r="678" spans="1:5" ht="12.75">
      <c r="A678" s="66"/>
      <c r="B678" s="121"/>
      <c r="C678" s="218"/>
      <c r="D678" s="361"/>
      <c r="E678" s="218"/>
    </row>
    <row r="679" spans="1:5" ht="12.75">
      <c r="A679" s="66"/>
      <c r="B679" s="121"/>
      <c r="C679" s="218">
        <v>65740</v>
      </c>
      <c r="D679" s="361">
        <v>69434</v>
      </c>
      <c r="E679" s="218">
        <v>74958</v>
      </c>
    </row>
    <row r="680" spans="1:5" ht="12.75">
      <c r="A680" s="66"/>
      <c r="B680" s="121"/>
      <c r="C680" s="218"/>
      <c r="D680" s="361"/>
      <c r="E680" s="218"/>
    </row>
    <row r="681" spans="1:5" ht="12.75">
      <c r="A681" s="66"/>
      <c r="B681" s="121"/>
      <c r="C681" s="218"/>
      <c r="D681" s="361"/>
      <c r="E681" s="218"/>
    </row>
    <row r="682" spans="1:5" ht="12.75">
      <c r="A682" s="66"/>
      <c r="B682" s="121"/>
      <c r="C682" s="218"/>
      <c r="D682" s="361"/>
      <c r="E682" s="218"/>
    </row>
    <row r="683" spans="3:5" ht="12.75">
      <c r="C683" s="219"/>
      <c r="D683" s="362"/>
      <c r="E683" s="219"/>
    </row>
    <row r="684" spans="3:5" ht="12.75">
      <c r="C684" s="219"/>
      <c r="D684" s="362"/>
      <c r="E684" s="219"/>
    </row>
    <row r="685" spans="3:5" ht="12.75">
      <c r="C685" s="219"/>
      <c r="D685" s="362"/>
      <c r="E685" s="219"/>
    </row>
    <row r="686" spans="3:5" ht="12.75">
      <c r="C686" s="219"/>
      <c r="D686" s="362"/>
      <c r="E686" s="219"/>
    </row>
    <row r="687" spans="3:5" ht="12.75">
      <c r="C687" s="219"/>
      <c r="D687" s="362"/>
      <c r="E687" s="219"/>
    </row>
    <row r="688" spans="3:5" ht="12.75">
      <c r="C688" s="219"/>
      <c r="D688" s="362"/>
      <c r="E688" s="219"/>
    </row>
    <row r="689" spans="3:5" ht="12.75">
      <c r="C689" s="219"/>
      <c r="D689" s="362"/>
      <c r="E689" s="219"/>
    </row>
    <row r="690" spans="3:5" ht="12.75">
      <c r="C690" s="219"/>
      <c r="D690" s="362"/>
      <c r="E690" s="219"/>
    </row>
    <row r="691" spans="3:5" ht="12.75">
      <c r="C691" s="219"/>
      <c r="D691" s="362"/>
      <c r="E691" s="219"/>
    </row>
    <row r="692" spans="3:5" ht="12.75">
      <c r="C692" s="219"/>
      <c r="D692" s="362"/>
      <c r="E692" s="219"/>
    </row>
    <row r="693" spans="3:5" ht="12.75">
      <c r="C693" s="219"/>
      <c r="D693" s="362"/>
      <c r="E693" s="219"/>
    </row>
    <row r="694" spans="3:5" ht="12.75">
      <c r="C694" s="219"/>
      <c r="D694" s="362"/>
      <c r="E694" s="219"/>
    </row>
    <row r="695" spans="3:5" ht="12.75">
      <c r="C695" s="219"/>
      <c r="D695" s="362"/>
      <c r="E695" s="219"/>
    </row>
    <row r="696" spans="3:5" ht="12.75">
      <c r="C696" s="219"/>
      <c r="D696" s="362"/>
      <c r="E696" s="219"/>
    </row>
    <row r="697" spans="3:5" ht="12.75">
      <c r="C697" s="219"/>
      <c r="D697" s="362"/>
      <c r="E697" s="219"/>
    </row>
    <row r="698" spans="3:5" ht="12.75">
      <c r="C698" s="219"/>
      <c r="D698" s="362"/>
      <c r="E698" s="219"/>
    </row>
    <row r="699" spans="3:5" ht="12.75">
      <c r="C699" s="219"/>
      <c r="D699" s="362"/>
      <c r="E699" s="219"/>
    </row>
    <row r="700" spans="3:5" ht="12.75">
      <c r="C700" s="219"/>
      <c r="D700" s="362"/>
      <c r="E700" s="219"/>
    </row>
    <row r="701" spans="3:5" ht="12.75">
      <c r="C701" s="219"/>
      <c r="D701" s="362"/>
      <c r="E701" s="219"/>
    </row>
    <row r="702" spans="3:5" ht="12.75">
      <c r="C702" s="219"/>
      <c r="D702" s="362"/>
      <c r="E702" s="219"/>
    </row>
    <row r="703" spans="3:5" ht="12.75">
      <c r="C703" s="219"/>
      <c r="D703" s="362"/>
      <c r="E703" s="219"/>
    </row>
    <row r="704" spans="3:5" ht="12.75">
      <c r="C704" s="219"/>
      <c r="D704" s="362"/>
      <c r="E704" s="219"/>
    </row>
    <row r="705" spans="3:5" ht="12.75">
      <c r="C705" s="219"/>
      <c r="D705" s="362"/>
      <c r="E705" s="219"/>
    </row>
    <row r="706" spans="3:5" ht="12.75">
      <c r="C706" s="219"/>
      <c r="D706" s="362"/>
      <c r="E706" s="219"/>
    </row>
    <row r="707" spans="3:5" ht="12.75">
      <c r="C707" s="219"/>
      <c r="D707" s="362"/>
      <c r="E707" s="219"/>
    </row>
    <row r="708" spans="3:5" ht="12.75">
      <c r="C708" s="219"/>
      <c r="D708" s="362"/>
      <c r="E708" s="219"/>
    </row>
    <row r="709" spans="3:5" ht="12.75">
      <c r="C709" s="219"/>
      <c r="D709" s="362"/>
      <c r="E709" s="219"/>
    </row>
    <row r="710" spans="3:5" ht="12.75">
      <c r="C710" s="219"/>
      <c r="D710" s="362"/>
      <c r="E710" s="219"/>
    </row>
    <row r="711" spans="3:5" ht="12.75">
      <c r="C711" s="219"/>
      <c r="D711" s="362"/>
      <c r="E711" s="219"/>
    </row>
    <row r="712" spans="3:5" ht="12.75">
      <c r="C712" s="219"/>
      <c r="D712" s="362"/>
      <c r="E712" s="219"/>
    </row>
    <row r="713" spans="3:5" ht="12.75">
      <c r="C713" s="219"/>
      <c r="D713" s="362"/>
      <c r="E713" s="219"/>
    </row>
    <row r="714" spans="3:5" ht="12.75">
      <c r="C714" s="219"/>
      <c r="D714" s="362"/>
      <c r="E714" s="219"/>
    </row>
    <row r="715" spans="3:5" ht="12.75">
      <c r="C715" s="219"/>
      <c r="D715" s="362"/>
      <c r="E715" s="219"/>
    </row>
    <row r="716" spans="3:5" ht="12.75">
      <c r="C716" s="219"/>
      <c r="D716" s="362"/>
      <c r="E716" s="219"/>
    </row>
    <row r="717" spans="3:5" ht="12.75">
      <c r="C717" s="219"/>
      <c r="D717" s="362"/>
      <c r="E717" s="219"/>
    </row>
    <row r="718" spans="3:5" ht="12.75">
      <c r="C718" s="219"/>
      <c r="D718" s="362"/>
      <c r="E718" s="219"/>
    </row>
    <row r="719" spans="3:5" ht="12.75">
      <c r="C719" s="219"/>
      <c r="D719" s="362"/>
      <c r="E719" s="219"/>
    </row>
    <row r="720" spans="3:5" ht="12.75">
      <c r="C720" s="219"/>
      <c r="D720" s="362"/>
      <c r="E720" s="219"/>
    </row>
    <row r="721" spans="3:5" ht="12.75">
      <c r="C721" s="219"/>
      <c r="D721" s="362"/>
      <c r="E721" s="219"/>
    </row>
    <row r="722" spans="3:5" ht="12.75">
      <c r="C722" s="219"/>
      <c r="D722" s="362"/>
      <c r="E722" s="219"/>
    </row>
    <row r="723" spans="3:5" ht="12.75">
      <c r="C723" s="219"/>
      <c r="D723" s="362"/>
      <c r="E723" s="219"/>
    </row>
    <row r="724" spans="3:5" ht="12.75">
      <c r="C724" s="219"/>
      <c r="D724" s="362"/>
      <c r="E724" s="219"/>
    </row>
  </sheetData>
  <sheetProtection/>
  <mergeCells count="16">
    <mergeCell ref="C68:C69"/>
    <mergeCell ref="C8:C9"/>
    <mergeCell ref="A78:A79"/>
    <mergeCell ref="B78:B79"/>
    <mergeCell ref="C78:C79"/>
    <mergeCell ref="A77:B77"/>
    <mergeCell ref="B8:B9"/>
    <mergeCell ref="A8:A9"/>
    <mergeCell ref="A68:A69"/>
    <mergeCell ref="B68:B69"/>
    <mergeCell ref="D8:D9"/>
    <mergeCell ref="D68:D69"/>
    <mergeCell ref="D78:D79"/>
    <mergeCell ref="E8:E9"/>
    <mergeCell ref="E68:E69"/>
    <mergeCell ref="E78:E79"/>
  </mergeCells>
  <printOptions/>
  <pageMargins left="0.17" right="0.18" top="0.27" bottom="0.19" header="0.31" footer="0.16"/>
  <pageSetup fitToHeight="0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C55"/>
  <sheetViews>
    <sheetView view="pageBreakPreview" zoomScale="60" zoomScalePageLayoutView="0" workbookViewId="0" topLeftCell="A1">
      <pane xSplit="2" ySplit="9" topLeftCell="C4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7" sqref="C17"/>
    </sheetView>
  </sheetViews>
  <sheetFormatPr defaultColWidth="9.140625" defaultRowHeight="12.75"/>
  <cols>
    <col min="1" max="1" width="6.140625" style="8" customWidth="1"/>
    <col min="2" max="2" width="20.140625" style="8" customWidth="1"/>
    <col min="3" max="3" width="76.421875" style="8" customWidth="1"/>
    <col min="4" max="16384" width="9.140625" style="8" customWidth="1"/>
  </cols>
  <sheetData>
    <row r="1" ht="12.75">
      <c r="C1" s="224" t="s">
        <v>632</v>
      </c>
    </row>
    <row r="2" ht="12.75">
      <c r="C2" s="224" t="s">
        <v>3</v>
      </c>
    </row>
    <row r="3" ht="12.75">
      <c r="C3" s="224" t="s">
        <v>1188</v>
      </c>
    </row>
    <row r="4" ht="12.75">
      <c r="C4" s="224" t="s">
        <v>1189</v>
      </c>
    </row>
    <row r="5" ht="12.75">
      <c r="C5" t="s">
        <v>1203</v>
      </c>
    </row>
    <row r="7" spans="1:3" ht="12.75">
      <c r="A7" s="436" t="s">
        <v>942</v>
      </c>
      <c r="B7" s="436"/>
      <c r="C7" s="436"/>
    </row>
    <row r="8" spans="1:3" s="148" customFormat="1" ht="12.75">
      <c r="A8" s="437" t="s">
        <v>1208</v>
      </c>
      <c r="B8" s="437"/>
      <c r="C8" s="437"/>
    </row>
    <row r="9" spans="1:3" ht="12.75">
      <c r="A9" s="126"/>
      <c r="B9" s="126"/>
      <c r="C9" s="126"/>
    </row>
    <row r="10" spans="1:3" ht="12.75">
      <c r="A10" s="438" t="s">
        <v>943</v>
      </c>
      <c r="B10" s="438"/>
      <c r="C10" s="149" t="s">
        <v>944</v>
      </c>
    </row>
    <row r="11" spans="1:3" ht="25.5">
      <c r="A11" s="150">
        <v>300</v>
      </c>
      <c r="B11" s="150"/>
      <c r="C11" s="151" t="s">
        <v>945</v>
      </c>
    </row>
    <row r="12" spans="1:3" ht="25.5">
      <c r="A12" s="152">
        <v>300</v>
      </c>
      <c r="B12" s="152" t="s">
        <v>946</v>
      </c>
      <c r="C12" s="153" t="s">
        <v>947</v>
      </c>
    </row>
    <row r="13" spans="1:3" ht="25.5">
      <c r="A13" s="152">
        <v>300</v>
      </c>
      <c r="B13" s="154" t="s">
        <v>948</v>
      </c>
      <c r="C13" s="153" t="s">
        <v>949</v>
      </c>
    </row>
    <row r="14" spans="1:3" ht="41.25" customHeight="1">
      <c r="A14" s="152">
        <v>300</v>
      </c>
      <c r="B14" s="152" t="s">
        <v>950</v>
      </c>
      <c r="C14" s="153" t="s">
        <v>951</v>
      </c>
    </row>
    <row r="15" spans="1:3" ht="28.5" customHeight="1">
      <c r="A15" s="152">
        <v>300</v>
      </c>
      <c r="B15" s="152" t="s">
        <v>952</v>
      </c>
      <c r="C15" s="153" t="s">
        <v>953</v>
      </c>
    </row>
    <row r="16" spans="1:3" ht="25.5">
      <c r="A16" s="152">
        <v>300</v>
      </c>
      <c r="B16" s="152" t="s">
        <v>954</v>
      </c>
      <c r="C16" s="153" t="s">
        <v>955</v>
      </c>
    </row>
    <row r="17" spans="1:3" ht="37.5" customHeight="1">
      <c r="A17" s="152">
        <v>300</v>
      </c>
      <c r="B17" s="152" t="s">
        <v>956</v>
      </c>
      <c r="C17" s="153" t="s">
        <v>957</v>
      </c>
    </row>
    <row r="18" spans="1:3" ht="37.5" customHeight="1">
      <c r="A18" s="152">
        <v>300</v>
      </c>
      <c r="B18" s="152" t="s">
        <v>958</v>
      </c>
      <c r="C18" s="153" t="s">
        <v>959</v>
      </c>
    </row>
    <row r="19" spans="1:3" ht="25.5">
      <c r="A19" s="152">
        <v>300</v>
      </c>
      <c r="B19" s="152" t="s">
        <v>960</v>
      </c>
      <c r="C19" s="153" t="s">
        <v>961</v>
      </c>
    </row>
    <row r="20" spans="1:3" ht="25.5">
      <c r="A20" s="152">
        <v>300</v>
      </c>
      <c r="B20" s="152" t="s">
        <v>962</v>
      </c>
      <c r="C20" s="153" t="s">
        <v>963</v>
      </c>
    </row>
    <row r="21" spans="1:3" ht="26.25" customHeight="1">
      <c r="A21" s="152">
        <v>300</v>
      </c>
      <c r="B21" s="154" t="s">
        <v>964</v>
      </c>
      <c r="C21" s="153" t="s">
        <v>965</v>
      </c>
    </row>
    <row r="22" spans="1:3" ht="27" customHeight="1">
      <c r="A22" s="152">
        <v>300</v>
      </c>
      <c r="B22" s="152" t="s">
        <v>966</v>
      </c>
      <c r="C22" s="153" t="s">
        <v>967</v>
      </c>
    </row>
    <row r="23" spans="1:3" ht="37.5" customHeight="1">
      <c r="A23" s="152">
        <v>300</v>
      </c>
      <c r="B23" s="152" t="s">
        <v>968</v>
      </c>
      <c r="C23" s="153" t="s">
        <v>969</v>
      </c>
    </row>
    <row r="24" spans="1:3" ht="37.5" customHeight="1">
      <c r="A24" s="152">
        <v>300</v>
      </c>
      <c r="B24" s="152" t="s">
        <v>970</v>
      </c>
      <c r="C24" s="153" t="s">
        <v>971</v>
      </c>
    </row>
    <row r="25" spans="1:3" ht="39.75" customHeight="1">
      <c r="A25" s="152">
        <v>300</v>
      </c>
      <c r="B25" s="152" t="s">
        <v>972</v>
      </c>
      <c r="C25" s="153" t="s">
        <v>973</v>
      </c>
    </row>
    <row r="26" spans="1:3" ht="37.5" customHeight="1">
      <c r="A26" s="152">
        <v>300</v>
      </c>
      <c r="B26" s="152" t="s">
        <v>974</v>
      </c>
      <c r="C26" s="153" t="s">
        <v>973</v>
      </c>
    </row>
    <row r="27" spans="1:3" ht="38.25">
      <c r="A27" s="152">
        <v>300</v>
      </c>
      <c r="B27" s="152" t="s">
        <v>975</v>
      </c>
      <c r="C27" s="153" t="s">
        <v>976</v>
      </c>
    </row>
    <row r="28" spans="1:3" ht="38.25">
      <c r="A28" s="152">
        <v>300</v>
      </c>
      <c r="B28" s="152" t="s">
        <v>977</v>
      </c>
      <c r="C28" s="153" t="s">
        <v>978</v>
      </c>
    </row>
    <row r="29" spans="1:3" ht="37.5" customHeight="1">
      <c r="A29" s="152">
        <v>300</v>
      </c>
      <c r="B29" s="152" t="s">
        <v>979</v>
      </c>
      <c r="C29" s="153" t="s">
        <v>980</v>
      </c>
    </row>
    <row r="30" spans="1:3" ht="37.5" customHeight="1">
      <c r="A30" s="152">
        <v>300</v>
      </c>
      <c r="B30" s="152" t="s">
        <v>981</v>
      </c>
      <c r="C30" s="153" t="s">
        <v>982</v>
      </c>
    </row>
    <row r="31" spans="1:3" ht="25.5">
      <c r="A31" s="152">
        <v>300</v>
      </c>
      <c r="B31" s="152" t="s">
        <v>983</v>
      </c>
      <c r="C31" s="153" t="s">
        <v>984</v>
      </c>
    </row>
    <row r="32" spans="1:3" ht="25.5">
      <c r="A32" s="152">
        <v>300</v>
      </c>
      <c r="B32" s="152" t="s">
        <v>985</v>
      </c>
      <c r="C32" s="153" t="s">
        <v>986</v>
      </c>
    </row>
    <row r="33" spans="1:3" ht="25.5">
      <c r="A33" s="152">
        <v>300</v>
      </c>
      <c r="B33" s="152" t="s">
        <v>987</v>
      </c>
      <c r="C33" s="153" t="s">
        <v>988</v>
      </c>
    </row>
    <row r="34" spans="1:3" ht="37.5" customHeight="1">
      <c r="A34" s="152">
        <v>300</v>
      </c>
      <c r="B34" s="152" t="s">
        <v>989</v>
      </c>
      <c r="C34" s="153" t="s">
        <v>991</v>
      </c>
    </row>
    <row r="35" spans="1:3" ht="38.25">
      <c r="A35" s="152">
        <v>300</v>
      </c>
      <c r="B35" s="152" t="s">
        <v>992</v>
      </c>
      <c r="C35" s="153" t="s">
        <v>993</v>
      </c>
    </row>
    <row r="36" spans="1:3" ht="25.5">
      <c r="A36" s="152">
        <v>300</v>
      </c>
      <c r="B36" s="152" t="s">
        <v>994</v>
      </c>
      <c r="C36" s="153" t="s">
        <v>995</v>
      </c>
    </row>
    <row r="37" spans="1:3" ht="12.75">
      <c r="A37" s="152">
        <v>300</v>
      </c>
      <c r="B37" s="152" t="s">
        <v>996</v>
      </c>
      <c r="C37" s="153" t="s">
        <v>997</v>
      </c>
    </row>
    <row r="38" spans="1:3" ht="25.5">
      <c r="A38" s="152">
        <v>300</v>
      </c>
      <c r="B38" s="152" t="s">
        <v>1041</v>
      </c>
      <c r="C38" s="153" t="s">
        <v>1042</v>
      </c>
    </row>
    <row r="39" spans="1:3" ht="25.5">
      <c r="A39" s="152">
        <v>300</v>
      </c>
      <c r="B39" s="154" t="s">
        <v>1043</v>
      </c>
      <c r="C39" s="153" t="s">
        <v>1044</v>
      </c>
    </row>
    <row r="40" spans="1:3" ht="41.25" customHeight="1">
      <c r="A40" s="152">
        <v>300</v>
      </c>
      <c r="B40" s="152" t="s">
        <v>1045</v>
      </c>
      <c r="C40" s="153" t="s">
        <v>1046</v>
      </c>
    </row>
    <row r="41" spans="1:3" ht="28.5" customHeight="1">
      <c r="A41" s="152">
        <v>300</v>
      </c>
      <c r="B41" s="152" t="s">
        <v>1047</v>
      </c>
      <c r="C41" s="153" t="s">
        <v>1048</v>
      </c>
    </row>
    <row r="42" spans="1:3" ht="25.5">
      <c r="A42" s="152">
        <v>400</v>
      </c>
      <c r="B42" s="152" t="s">
        <v>1049</v>
      </c>
      <c r="C42" s="153" t="s">
        <v>1050</v>
      </c>
    </row>
    <row r="43" spans="1:3" ht="37.5" customHeight="1">
      <c r="A43" s="152">
        <v>305</v>
      </c>
      <c r="B43" s="152" t="s">
        <v>1051</v>
      </c>
      <c r="C43" s="153" t="s">
        <v>1052</v>
      </c>
    </row>
    <row r="44" spans="1:3" ht="37.5" customHeight="1">
      <c r="A44" s="152">
        <v>305</v>
      </c>
      <c r="B44" s="152" t="s">
        <v>1053</v>
      </c>
      <c r="C44" s="153" t="s">
        <v>1054</v>
      </c>
    </row>
    <row r="45" spans="1:3" ht="25.5">
      <c r="A45" s="152">
        <v>305</v>
      </c>
      <c r="B45" s="152" t="s">
        <v>1055</v>
      </c>
      <c r="C45" s="153" t="s">
        <v>1056</v>
      </c>
    </row>
    <row r="46" spans="1:3" ht="38.25">
      <c r="A46" s="152">
        <v>301</v>
      </c>
      <c r="B46" s="152" t="s">
        <v>1057</v>
      </c>
      <c r="C46" s="153" t="s">
        <v>1058</v>
      </c>
    </row>
    <row r="47" spans="1:3" ht="26.25" customHeight="1">
      <c r="A47" s="152">
        <v>303</v>
      </c>
      <c r="B47" s="154" t="s">
        <v>1059</v>
      </c>
      <c r="C47" s="153" t="s">
        <v>1060</v>
      </c>
    </row>
    <row r="48" spans="1:3" ht="57" customHeight="1">
      <c r="A48" s="152">
        <v>305</v>
      </c>
      <c r="B48" s="152" t="s">
        <v>1045</v>
      </c>
      <c r="C48" s="153" t="s">
        <v>1061</v>
      </c>
    </row>
    <row r="49" spans="1:3" ht="37.5" customHeight="1">
      <c r="A49" s="152">
        <v>301</v>
      </c>
      <c r="B49" s="152" t="s">
        <v>1045</v>
      </c>
      <c r="C49" s="153" t="s">
        <v>1062</v>
      </c>
    </row>
    <row r="50" spans="1:3" ht="37.5" customHeight="1">
      <c r="A50" s="152">
        <v>304</v>
      </c>
      <c r="B50" s="152" t="s">
        <v>1063</v>
      </c>
      <c r="C50" s="153" t="s">
        <v>1064</v>
      </c>
    </row>
    <row r="51" spans="1:3" ht="39.75" customHeight="1">
      <c r="A51" s="152">
        <v>305</v>
      </c>
      <c r="B51" s="152" t="s">
        <v>1065</v>
      </c>
      <c r="C51" s="153" t="s">
        <v>1066</v>
      </c>
    </row>
    <row r="52" spans="1:3" ht="37.5" customHeight="1">
      <c r="A52" s="152">
        <v>300</v>
      </c>
      <c r="B52" s="152" t="s">
        <v>1067</v>
      </c>
      <c r="C52" s="153" t="s">
        <v>1068</v>
      </c>
    </row>
    <row r="53" spans="1:3" ht="25.5">
      <c r="A53" s="152">
        <v>300</v>
      </c>
      <c r="B53" s="152" t="s">
        <v>1069</v>
      </c>
      <c r="C53" s="153" t="s">
        <v>1070</v>
      </c>
    </row>
    <row r="54" spans="1:3" ht="25.5">
      <c r="A54" s="152">
        <v>300</v>
      </c>
      <c r="B54" s="152" t="s">
        <v>1071</v>
      </c>
      <c r="C54" s="153" t="s">
        <v>1072</v>
      </c>
    </row>
    <row r="55" spans="1:3" ht="37.5" customHeight="1">
      <c r="A55" s="152">
        <v>300</v>
      </c>
      <c r="B55" s="152" t="s">
        <v>1073</v>
      </c>
      <c r="C55" s="153" t="s">
        <v>1074</v>
      </c>
    </row>
    <row r="56" ht="37.5" customHeight="1"/>
    <row r="57" ht="37.5" customHeight="1"/>
    <row r="58" ht="37.5" customHeight="1"/>
    <row r="59" ht="37.5" customHeight="1"/>
    <row r="60" ht="37.5" customHeight="1"/>
    <row r="61" ht="37.5" customHeight="1"/>
    <row r="62" ht="37.5" customHeight="1"/>
    <row r="63" ht="37.5" customHeight="1"/>
  </sheetData>
  <sheetProtection/>
  <mergeCells count="3">
    <mergeCell ref="A7:C7"/>
    <mergeCell ref="A8:C8"/>
    <mergeCell ref="A10:B10"/>
  </mergeCells>
  <printOptions/>
  <pageMargins left="0.75" right="0.52" top="0.31" bottom="0.16" header="0.34" footer="0.21"/>
  <pageSetup horizontalDpi="600" verticalDpi="600" orientation="portrait" paperSize="9" scale="84" r:id="rId1"/>
  <rowBreaks count="1" manualBreakCount="1">
    <brk id="55" max="2" man="1"/>
  </rowBreaks>
  <colBreaks count="1" manualBreakCount="1">
    <brk id="3" max="1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AT100"/>
  <sheetViews>
    <sheetView view="pageBreakPreview" zoomScale="60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M84" sqref="M84"/>
    </sheetView>
  </sheetViews>
  <sheetFormatPr defaultColWidth="9.140625" defaultRowHeight="12.75"/>
  <cols>
    <col min="1" max="1" width="4.57421875" style="0" customWidth="1"/>
    <col min="2" max="2" width="40.28125" style="155" customWidth="1"/>
    <col min="3" max="3" width="22.57421875" style="180" customWidth="1"/>
  </cols>
  <sheetData>
    <row r="1" ht="12.75">
      <c r="C1" s="224" t="s">
        <v>633</v>
      </c>
    </row>
    <row r="2" ht="12.75">
      <c r="C2" s="224" t="s">
        <v>3</v>
      </c>
    </row>
    <row r="3" ht="12.75">
      <c r="C3" s="224" t="s">
        <v>1188</v>
      </c>
    </row>
    <row r="4" ht="12.75">
      <c r="C4" s="224" t="s">
        <v>1189</v>
      </c>
    </row>
    <row r="5" ht="12.75">
      <c r="C5" t="s">
        <v>1204</v>
      </c>
    </row>
    <row r="6" ht="12.75">
      <c r="C6"/>
    </row>
    <row r="7" spans="1:3" ht="12.75">
      <c r="A7" s="436" t="s">
        <v>998</v>
      </c>
      <c r="B7" s="436"/>
      <c r="C7" s="436"/>
    </row>
    <row r="8" spans="1:3" s="2" customFormat="1" ht="12.75">
      <c r="A8" s="436" t="s">
        <v>999</v>
      </c>
      <c r="B8" s="436"/>
      <c r="C8" s="436"/>
    </row>
    <row r="9" spans="1:46" s="144" customFormat="1" ht="22.5">
      <c r="A9" s="141" t="s">
        <v>1190</v>
      </c>
      <c r="B9" s="141" t="s">
        <v>1000</v>
      </c>
      <c r="C9" s="156" t="s">
        <v>1001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3"/>
      <c r="AN9" s="143"/>
      <c r="AO9" s="143"/>
      <c r="AP9" s="143"/>
      <c r="AQ9" s="143"/>
      <c r="AR9" s="143"/>
      <c r="AS9" s="143"/>
      <c r="AT9" s="143"/>
    </row>
    <row r="10" spans="1:46" s="20" customFormat="1" ht="12.75">
      <c r="A10" s="440" t="s">
        <v>1002</v>
      </c>
      <c r="B10" s="441"/>
      <c r="C10" s="157">
        <v>400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6"/>
      <c r="AN10" s="146"/>
      <c r="AO10" s="146"/>
      <c r="AP10" s="146"/>
      <c r="AQ10" s="146"/>
      <c r="AR10" s="146"/>
      <c r="AS10" s="146"/>
      <c r="AT10" s="146"/>
    </row>
    <row r="11" spans="1:46" s="162" customFormat="1" ht="12.75">
      <c r="A11" s="158">
        <v>1</v>
      </c>
      <c r="B11" s="56" t="s">
        <v>917</v>
      </c>
      <c r="C11" s="159" t="s">
        <v>1003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1"/>
      <c r="AN11" s="161"/>
      <c r="AO11" s="161"/>
      <c r="AP11" s="161"/>
      <c r="AQ11" s="161"/>
      <c r="AR11" s="161"/>
      <c r="AS11" s="161"/>
      <c r="AT11" s="161"/>
    </row>
    <row r="12" spans="1:46" s="29" customFormat="1" ht="12.75">
      <c r="A12" s="163">
        <v>2</v>
      </c>
      <c r="B12" s="56" t="s">
        <v>918</v>
      </c>
      <c r="C12" s="159" t="s">
        <v>1004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5"/>
      <c r="AN12" s="165"/>
      <c r="AO12" s="165"/>
      <c r="AP12" s="165"/>
      <c r="AQ12" s="165"/>
      <c r="AR12" s="165"/>
      <c r="AS12" s="165"/>
      <c r="AT12" s="165"/>
    </row>
    <row r="13" spans="1:46" s="29" customFormat="1" ht="12.75">
      <c r="A13" s="163">
        <v>3</v>
      </c>
      <c r="B13" s="56" t="s">
        <v>919</v>
      </c>
      <c r="C13" s="159" t="s">
        <v>1005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</row>
    <row r="14" spans="1:3" s="24" customFormat="1" ht="12.75">
      <c r="A14" s="158">
        <v>4</v>
      </c>
      <c r="B14" s="166" t="s">
        <v>921</v>
      </c>
      <c r="C14" s="159" t="s">
        <v>1006</v>
      </c>
    </row>
    <row r="15" spans="1:3" s="24" customFormat="1" ht="12.75">
      <c r="A15" s="158">
        <v>5</v>
      </c>
      <c r="B15" s="56" t="s">
        <v>926</v>
      </c>
      <c r="C15" s="159" t="s">
        <v>1007</v>
      </c>
    </row>
    <row r="16" spans="1:3" s="29" customFormat="1" ht="12.75">
      <c r="A16" s="163">
        <v>6</v>
      </c>
      <c r="B16" s="56" t="s">
        <v>922</v>
      </c>
      <c r="C16" s="159" t="s">
        <v>1008</v>
      </c>
    </row>
    <row r="17" spans="1:3" s="24" customFormat="1" ht="12.75">
      <c r="A17" s="158">
        <v>7</v>
      </c>
      <c r="B17" s="166" t="s">
        <v>929</v>
      </c>
      <c r="C17" s="159" t="s">
        <v>1009</v>
      </c>
    </row>
    <row r="18" spans="1:3" s="24" customFormat="1" ht="12.75">
      <c r="A18" s="158">
        <v>8</v>
      </c>
      <c r="B18" s="56" t="s">
        <v>928</v>
      </c>
      <c r="C18" s="159" t="s">
        <v>1010</v>
      </c>
    </row>
    <row r="19" spans="1:3" s="29" customFormat="1" ht="12.75">
      <c r="A19" s="163">
        <v>9</v>
      </c>
      <c r="B19" s="56" t="s">
        <v>930</v>
      </c>
      <c r="C19" s="159" t="s">
        <v>1011</v>
      </c>
    </row>
    <row r="20" spans="1:3" s="29" customFormat="1" ht="12.75">
      <c r="A20" s="163">
        <v>10</v>
      </c>
      <c r="B20" s="56" t="s">
        <v>932</v>
      </c>
      <c r="C20" s="159" t="s">
        <v>1012</v>
      </c>
    </row>
    <row r="21" spans="1:3" s="29" customFormat="1" ht="12.75">
      <c r="A21" s="163">
        <v>11</v>
      </c>
      <c r="B21" s="56" t="s">
        <v>938</v>
      </c>
      <c r="C21" s="159" t="s">
        <v>1013</v>
      </c>
    </row>
    <row r="22" spans="1:3" s="24" customFormat="1" ht="12.75">
      <c r="A22" s="158">
        <v>12</v>
      </c>
      <c r="B22" s="166" t="s">
        <v>931</v>
      </c>
      <c r="C22" s="159" t="s">
        <v>1014</v>
      </c>
    </row>
    <row r="23" spans="1:3" s="24" customFormat="1" ht="12.75">
      <c r="A23" s="158">
        <v>13</v>
      </c>
      <c r="B23" s="56" t="s">
        <v>933</v>
      </c>
      <c r="C23" s="159" t="s">
        <v>1015</v>
      </c>
    </row>
    <row r="24" spans="1:3" s="24" customFormat="1" ht="12.75">
      <c r="A24" s="158">
        <v>14</v>
      </c>
      <c r="B24" s="56" t="s">
        <v>920</v>
      </c>
      <c r="C24" s="159" t="s">
        <v>1016</v>
      </c>
    </row>
    <row r="25" spans="1:3" s="24" customFormat="1" ht="12.75">
      <c r="A25" s="158">
        <v>15</v>
      </c>
      <c r="B25" s="56" t="s">
        <v>934</v>
      </c>
      <c r="C25" s="159" t="s">
        <v>1017</v>
      </c>
    </row>
    <row r="26" spans="1:3" s="24" customFormat="1" ht="12.75">
      <c r="A26" s="158">
        <v>16</v>
      </c>
      <c r="B26" s="56" t="s">
        <v>935</v>
      </c>
      <c r="C26" s="159" t="s">
        <v>1018</v>
      </c>
    </row>
    <row r="27" spans="1:3" s="24" customFormat="1" ht="12.75">
      <c r="A27" s="158">
        <v>17</v>
      </c>
      <c r="B27" s="56" t="s">
        <v>939</v>
      </c>
      <c r="C27" s="159" t="s">
        <v>1019</v>
      </c>
    </row>
    <row r="28" spans="1:3" s="24" customFormat="1" ht="12.75">
      <c r="A28" s="158">
        <v>18</v>
      </c>
      <c r="B28" s="56" t="s">
        <v>936</v>
      </c>
      <c r="C28" s="159" t="s">
        <v>1020</v>
      </c>
    </row>
    <row r="29" spans="1:3" s="24" customFormat="1" ht="12.75">
      <c r="A29" s="158">
        <v>19</v>
      </c>
      <c r="B29" s="56" t="s">
        <v>927</v>
      </c>
      <c r="C29" s="159" t="s">
        <v>1021</v>
      </c>
    </row>
    <row r="30" spans="1:3" s="24" customFormat="1" ht="12.75">
      <c r="A30" s="158">
        <v>20</v>
      </c>
      <c r="B30" s="166" t="s">
        <v>937</v>
      </c>
      <c r="C30" s="159" t="s">
        <v>1022</v>
      </c>
    </row>
    <row r="31" spans="1:3" s="24" customFormat="1" ht="12.75">
      <c r="A31" s="158">
        <v>21</v>
      </c>
      <c r="B31" s="166" t="s">
        <v>940</v>
      </c>
      <c r="C31" s="159" t="s">
        <v>1023</v>
      </c>
    </row>
    <row r="32" spans="1:3" s="4" customFormat="1" ht="12.75">
      <c r="A32" s="439" t="s">
        <v>1024</v>
      </c>
      <c r="B32" s="439"/>
      <c r="C32" s="167">
        <v>300</v>
      </c>
    </row>
    <row r="33" spans="1:3" s="24" customFormat="1" ht="12.75">
      <c r="A33" s="158">
        <v>22</v>
      </c>
      <c r="B33" s="168" t="s">
        <v>274</v>
      </c>
      <c r="C33" s="169" t="s">
        <v>275</v>
      </c>
    </row>
    <row r="34" spans="1:3" s="24" customFormat="1" ht="12.75">
      <c r="A34" s="158">
        <v>23</v>
      </c>
      <c r="B34" s="170" t="s">
        <v>364</v>
      </c>
      <c r="C34" s="169" t="s">
        <v>365</v>
      </c>
    </row>
    <row r="35" spans="1:3" s="24" customFormat="1" ht="12.75">
      <c r="A35" s="158">
        <v>24</v>
      </c>
      <c r="B35" s="170" t="s">
        <v>234</v>
      </c>
      <c r="C35" s="169" t="s">
        <v>1025</v>
      </c>
    </row>
    <row r="36" spans="1:3" s="20" customFormat="1" ht="12.75">
      <c r="A36" s="163"/>
      <c r="B36" s="171" t="s">
        <v>1026</v>
      </c>
      <c r="C36" s="172" t="s">
        <v>1027</v>
      </c>
    </row>
    <row r="37" spans="1:3" s="20" customFormat="1" ht="12.75">
      <c r="A37" s="163"/>
      <c r="B37" s="171" t="s">
        <v>1028</v>
      </c>
      <c r="C37" s="172" t="s">
        <v>1029</v>
      </c>
    </row>
    <row r="38" spans="1:3" s="20" customFormat="1" ht="12.75">
      <c r="A38" s="163"/>
      <c r="B38" s="171" t="s">
        <v>1030</v>
      </c>
      <c r="C38" s="172" t="s">
        <v>1031</v>
      </c>
    </row>
    <row r="39" spans="1:3" s="20" customFormat="1" ht="12.75">
      <c r="A39" s="163"/>
      <c r="B39" s="171" t="s">
        <v>1032</v>
      </c>
      <c r="C39" s="172" t="s">
        <v>1033</v>
      </c>
    </row>
    <row r="40" spans="1:3" s="20" customFormat="1" ht="12.75">
      <c r="A40" s="163"/>
      <c r="B40" s="171" t="s">
        <v>1034</v>
      </c>
      <c r="C40" s="172" t="s">
        <v>1035</v>
      </c>
    </row>
    <row r="41" spans="1:3" s="20" customFormat="1" ht="12.75">
      <c r="A41" s="163"/>
      <c r="B41" s="171" t="s">
        <v>1036</v>
      </c>
      <c r="C41" s="172" t="s">
        <v>1037</v>
      </c>
    </row>
    <row r="42" spans="1:3" s="20" customFormat="1" ht="12.75">
      <c r="A42" s="163"/>
      <c r="B42" s="171" t="s">
        <v>1038</v>
      </c>
      <c r="C42" s="172" t="s">
        <v>1039</v>
      </c>
    </row>
    <row r="43" spans="1:3" s="20" customFormat="1" ht="12.75">
      <c r="A43" s="163"/>
      <c r="B43" s="171" t="s">
        <v>1040</v>
      </c>
      <c r="C43" s="172" t="s">
        <v>1075</v>
      </c>
    </row>
    <row r="44" spans="1:3" s="24" customFormat="1" ht="12.75">
      <c r="A44" s="158">
        <v>25</v>
      </c>
      <c r="B44" s="170" t="s">
        <v>408</v>
      </c>
      <c r="C44" s="169" t="s">
        <v>409</v>
      </c>
    </row>
    <row r="45" spans="1:3" ht="12.75">
      <c r="A45" s="163"/>
      <c r="B45" s="173" t="s">
        <v>1076</v>
      </c>
      <c r="C45" s="172" t="s">
        <v>433</v>
      </c>
    </row>
    <row r="46" spans="1:3" ht="12.75">
      <c r="A46" s="163"/>
      <c r="B46" s="173" t="s">
        <v>456</v>
      </c>
      <c r="C46" s="172" t="s">
        <v>459</v>
      </c>
    </row>
    <row r="47" spans="1:3" ht="12.75">
      <c r="A47" s="163"/>
      <c r="B47" s="173" t="s">
        <v>463</v>
      </c>
      <c r="C47" s="172" t="s">
        <v>464</v>
      </c>
    </row>
    <row r="48" spans="1:3" ht="12.75">
      <c r="A48" s="163"/>
      <c r="B48" s="173" t="s">
        <v>1077</v>
      </c>
      <c r="C48" s="172" t="s">
        <v>482</v>
      </c>
    </row>
    <row r="49" spans="1:3" ht="12.75">
      <c r="A49" s="163"/>
      <c r="B49" s="174" t="s">
        <v>1078</v>
      </c>
      <c r="C49" s="175" t="s">
        <v>1079</v>
      </c>
    </row>
    <row r="50" spans="1:3" ht="12.75">
      <c r="A50" s="163"/>
      <c r="B50" s="174" t="s">
        <v>1080</v>
      </c>
      <c r="C50" s="175" t="s">
        <v>1081</v>
      </c>
    </row>
    <row r="51" spans="1:3" ht="12.75">
      <c r="A51" s="163"/>
      <c r="B51" s="174" t="s">
        <v>1082</v>
      </c>
      <c r="C51" s="175" t="s">
        <v>1083</v>
      </c>
    </row>
    <row r="52" spans="1:3" ht="12.75">
      <c r="A52" s="163"/>
      <c r="B52" s="174" t="s">
        <v>1084</v>
      </c>
      <c r="C52" s="175" t="s">
        <v>1085</v>
      </c>
    </row>
    <row r="53" spans="1:3" ht="12.75">
      <c r="A53" s="163"/>
      <c r="B53" s="174" t="s">
        <v>1086</v>
      </c>
      <c r="C53" s="175" t="s">
        <v>1087</v>
      </c>
    </row>
    <row r="54" spans="1:3" s="24" customFormat="1" ht="12.75">
      <c r="A54" s="158">
        <v>26</v>
      </c>
      <c r="B54" s="170" t="s">
        <v>1088</v>
      </c>
      <c r="C54" s="176" t="s">
        <v>538</v>
      </c>
    </row>
    <row r="55" spans="1:3" s="37" customFormat="1" ht="12.75">
      <c r="A55" s="177"/>
      <c r="B55" s="174" t="s">
        <v>1089</v>
      </c>
      <c r="C55" s="175" t="s">
        <v>1090</v>
      </c>
    </row>
    <row r="56" spans="1:3" s="37" customFormat="1" ht="12.75">
      <c r="A56" s="177"/>
      <c r="B56" s="174" t="s">
        <v>1091</v>
      </c>
      <c r="C56" s="175" t="s">
        <v>1092</v>
      </c>
    </row>
    <row r="57" spans="1:3" s="37" customFormat="1" ht="12.75">
      <c r="A57" s="177"/>
      <c r="B57" s="174" t="s">
        <v>1093</v>
      </c>
      <c r="C57" s="175" t="s">
        <v>1094</v>
      </c>
    </row>
    <row r="58" spans="1:3" s="37" customFormat="1" ht="12.75">
      <c r="A58" s="177"/>
      <c r="B58" s="174" t="s">
        <v>1095</v>
      </c>
      <c r="C58" s="175" t="s">
        <v>1096</v>
      </c>
    </row>
    <row r="59" spans="1:3" s="37" customFormat="1" ht="12.75">
      <c r="A59" s="177"/>
      <c r="B59" s="174" t="s">
        <v>1097</v>
      </c>
      <c r="C59" s="175" t="s">
        <v>1098</v>
      </c>
    </row>
    <row r="60" spans="1:3" s="37" customFormat="1" ht="12.75">
      <c r="A60" s="177"/>
      <c r="B60" s="174" t="s">
        <v>1099</v>
      </c>
      <c r="C60" s="175" t="s">
        <v>1100</v>
      </c>
    </row>
    <row r="61" spans="1:3" s="37" customFormat="1" ht="12.75">
      <c r="A61" s="177"/>
      <c r="B61" s="174" t="s">
        <v>1101</v>
      </c>
      <c r="C61" s="175" t="s">
        <v>1102</v>
      </c>
    </row>
    <row r="62" spans="1:3" s="37" customFormat="1" ht="12.75">
      <c r="A62" s="177"/>
      <c r="B62" s="174" t="s">
        <v>1103</v>
      </c>
      <c r="C62" s="175" t="s">
        <v>1104</v>
      </c>
    </row>
    <row r="63" spans="1:3" s="37" customFormat="1" ht="12.75">
      <c r="A63" s="177"/>
      <c r="B63" s="174" t="s">
        <v>1105</v>
      </c>
      <c r="C63" s="175" t="s">
        <v>1106</v>
      </c>
    </row>
    <row r="64" spans="1:3" s="37" customFormat="1" ht="12.75">
      <c r="A64" s="177"/>
      <c r="B64" s="174" t="s">
        <v>1107</v>
      </c>
      <c r="C64" s="175" t="s">
        <v>1108</v>
      </c>
    </row>
    <row r="65" spans="1:3" s="37" customFormat="1" ht="12.75">
      <c r="A65" s="177"/>
      <c r="B65" s="174" t="s">
        <v>1109</v>
      </c>
      <c r="C65" s="175" t="s">
        <v>1110</v>
      </c>
    </row>
    <row r="66" spans="1:3" s="37" customFormat="1" ht="12.75">
      <c r="A66" s="177"/>
      <c r="B66" s="174" t="s">
        <v>1111</v>
      </c>
      <c r="C66" s="175" t="s">
        <v>1112</v>
      </c>
    </row>
    <row r="67" spans="1:3" s="37" customFormat="1" ht="12.75">
      <c r="A67" s="177"/>
      <c r="B67" s="174" t="s">
        <v>1113</v>
      </c>
      <c r="C67" s="175" t="s">
        <v>1114</v>
      </c>
    </row>
    <row r="68" spans="1:3" s="37" customFormat="1" ht="12.75">
      <c r="A68" s="177"/>
      <c r="B68" s="174" t="s">
        <v>1115</v>
      </c>
      <c r="C68" s="175" t="s">
        <v>1116</v>
      </c>
    </row>
    <row r="69" spans="1:3" s="37" customFormat="1" ht="12.75">
      <c r="A69" s="177"/>
      <c r="B69" s="174" t="s">
        <v>1117</v>
      </c>
      <c r="C69" s="175" t="s">
        <v>1118</v>
      </c>
    </row>
    <row r="70" spans="1:3" s="37" customFormat="1" ht="12.75">
      <c r="A70" s="177"/>
      <c r="B70" s="174" t="s">
        <v>1119</v>
      </c>
      <c r="C70" s="175" t="s">
        <v>1120</v>
      </c>
    </row>
    <row r="71" spans="1:3" s="37" customFormat="1" ht="12.75">
      <c r="A71" s="177"/>
      <c r="B71" s="174" t="s">
        <v>1121</v>
      </c>
      <c r="C71" s="175" t="s">
        <v>1122</v>
      </c>
    </row>
    <row r="72" spans="1:3" s="37" customFormat="1" ht="12.75">
      <c r="A72" s="177"/>
      <c r="B72" s="174" t="s">
        <v>1123</v>
      </c>
      <c r="C72" s="175" t="s">
        <v>1124</v>
      </c>
    </row>
    <row r="73" spans="1:3" s="37" customFormat="1" ht="12.75">
      <c r="A73" s="177"/>
      <c r="B73" s="174" t="s">
        <v>1125</v>
      </c>
      <c r="C73" s="175" t="s">
        <v>1126</v>
      </c>
    </row>
    <row r="74" spans="1:3" s="37" customFormat="1" ht="12.75">
      <c r="A74" s="177"/>
      <c r="B74" s="174" t="s">
        <v>1127</v>
      </c>
      <c r="C74" s="175" t="s">
        <v>1128</v>
      </c>
    </row>
    <row r="75" spans="1:3" s="37" customFormat="1" ht="12.75">
      <c r="A75" s="177"/>
      <c r="B75" s="174" t="s">
        <v>1129</v>
      </c>
      <c r="C75" s="175" t="s">
        <v>1130</v>
      </c>
    </row>
    <row r="76" spans="1:3" s="37" customFormat="1" ht="12.75">
      <c r="A76" s="177"/>
      <c r="B76" s="174" t="s">
        <v>1131</v>
      </c>
      <c r="C76" s="175" t="s">
        <v>1132</v>
      </c>
    </row>
    <row r="77" spans="1:3" s="37" customFormat="1" ht="12.75">
      <c r="A77" s="177"/>
      <c r="B77" s="174" t="s">
        <v>1133</v>
      </c>
      <c r="C77" s="175" t="s">
        <v>1134</v>
      </c>
    </row>
    <row r="78" spans="1:3" s="37" customFormat="1" ht="12.75">
      <c r="A78" s="177"/>
      <c r="B78" s="174" t="s">
        <v>1135</v>
      </c>
      <c r="C78" s="175" t="s">
        <v>1136</v>
      </c>
    </row>
    <row r="79" spans="1:3" s="37" customFormat="1" ht="12.75">
      <c r="A79" s="177"/>
      <c r="B79" s="174" t="s">
        <v>1137</v>
      </c>
      <c r="C79" s="175" t="s">
        <v>1138</v>
      </c>
    </row>
    <row r="80" spans="1:3" s="37" customFormat="1" ht="12.75">
      <c r="A80" s="177"/>
      <c r="B80" s="174" t="s">
        <v>1139</v>
      </c>
      <c r="C80" s="175" t="s">
        <v>1140</v>
      </c>
    </row>
    <row r="81" spans="1:3" s="37" customFormat="1" ht="12.75">
      <c r="A81" s="177"/>
      <c r="B81" s="174" t="s">
        <v>1141</v>
      </c>
      <c r="C81" s="175" t="s">
        <v>1142</v>
      </c>
    </row>
    <row r="82" spans="1:3" s="37" customFormat="1" ht="12.75">
      <c r="A82" s="177"/>
      <c r="B82" s="174" t="s">
        <v>1143</v>
      </c>
      <c r="C82" s="175" t="s">
        <v>1144</v>
      </c>
    </row>
    <row r="83" spans="1:3" s="37" customFormat="1" ht="12.75">
      <c r="A83" s="177"/>
      <c r="B83" s="174" t="s">
        <v>1145</v>
      </c>
      <c r="C83" s="175" t="s">
        <v>1146</v>
      </c>
    </row>
    <row r="84" spans="1:3" s="37" customFormat="1" ht="12.75">
      <c r="A84" s="177"/>
      <c r="B84" s="174" t="s">
        <v>1147</v>
      </c>
      <c r="C84" s="175" t="s">
        <v>1148</v>
      </c>
    </row>
    <row r="85" spans="1:3" s="37" customFormat="1" ht="12.75">
      <c r="A85" s="177"/>
      <c r="B85" s="174" t="s">
        <v>1149</v>
      </c>
      <c r="C85" s="175" t="s">
        <v>1150</v>
      </c>
    </row>
    <row r="86" spans="1:3" s="37" customFormat="1" ht="12.75">
      <c r="A86" s="177"/>
      <c r="B86" s="174" t="s">
        <v>1151</v>
      </c>
      <c r="C86" s="175" t="s">
        <v>1152</v>
      </c>
    </row>
    <row r="87" spans="1:3" s="37" customFormat="1" ht="12.75">
      <c r="A87" s="177"/>
      <c r="B87" s="174" t="s">
        <v>1153</v>
      </c>
      <c r="C87" s="175" t="s">
        <v>1154</v>
      </c>
    </row>
    <row r="88" spans="1:3" s="37" customFormat="1" ht="12.75">
      <c r="A88" s="177"/>
      <c r="B88" s="174" t="s">
        <v>1155</v>
      </c>
      <c r="C88" s="175" t="s">
        <v>1156</v>
      </c>
    </row>
    <row r="89" spans="1:3" s="37" customFormat="1" ht="12.75">
      <c r="A89" s="177"/>
      <c r="B89" s="174" t="s">
        <v>1157</v>
      </c>
      <c r="C89" s="175" t="s">
        <v>1158</v>
      </c>
    </row>
    <row r="90" spans="1:3" s="37" customFormat="1" ht="12.75">
      <c r="A90" s="177"/>
      <c r="B90" s="174" t="s">
        <v>1159</v>
      </c>
      <c r="C90" s="175" t="s">
        <v>1160</v>
      </c>
    </row>
    <row r="91" spans="1:3" s="37" customFormat="1" ht="12.75">
      <c r="A91" s="177"/>
      <c r="B91" s="174" t="s">
        <v>1161</v>
      </c>
      <c r="C91" s="175" t="s">
        <v>1162</v>
      </c>
    </row>
    <row r="92" spans="1:3" s="37" customFormat="1" ht="12.75">
      <c r="A92" s="177"/>
      <c r="B92" s="174" t="s">
        <v>1163</v>
      </c>
      <c r="C92" s="175" t="s">
        <v>1164</v>
      </c>
    </row>
    <row r="93" spans="1:3" s="37" customFormat="1" ht="12.75">
      <c r="A93" s="177"/>
      <c r="B93" s="174" t="s">
        <v>1165</v>
      </c>
      <c r="C93" s="175" t="s">
        <v>578</v>
      </c>
    </row>
    <row r="94" spans="1:3" s="24" customFormat="1" ht="25.5">
      <c r="A94" s="158">
        <v>27</v>
      </c>
      <c r="B94" s="170" t="s">
        <v>1166</v>
      </c>
      <c r="C94" s="176" t="s">
        <v>599</v>
      </c>
    </row>
    <row r="95" spans="1:3" s="24" customFormat="1" ht="12.75">
      <c r="A95" s="158"/>
      <c r="B95" s="178" t="s">
        <v>1167</v>
      </c>
      <c r="C95" s="175" t="s">
        <v>1168</v>
      </c>
    </row>
    <row r="96" spans="1:3" s="24" customFormat="1" ht="12.75">
      <c r="A96" s="158"/>
      <c r="B96" s="178" t="s">
        <v>1169</v>
      </c>
      <c r="C96" s="175" t="s">
        <v>1170</v>
      </c>
    </row>
    <row r="97" spans="1:3" s="24" customFormat="1" ht="12.75">
      <c r="A97" s="158"/>
      <c r="B97" s="178" t="s">
        <v>1171</v>
      </c>
      <c r="C97" s="175" t="s">
        <v>1172</v>
      </c>
    </row>
    <row r="98" spans="1:3" s="37" customFormat="1" ht="12.75">
      <c r="A98" s="177"/>
      <c r="B98" s="174" t="s">
        <v>1173</v>
      </c>
      <c r="C98" s="175" t="s">
        <v>1174</v>
      </c>
    </row>
    <row r="99" spans="1:3" s="24" customFormat="1" ht="12.75">
      <c r="A99" s="158">
        <v>28</v>
      </c>
      <c r="B99" s="170" t="s">
        <v>31</v>
      </c>
      <c r="C99" s="176" t="s">
        <v>635</v>
      </c>
    </row>
    <row r="100" spans="1:3" s="24" customFormat="1" ht="25.5">
      <c r="A100" s="158">
        <v>29</v>
      </c>
      <c r="B100" s="170" t="s">
        <v>1175</v>
      </c>
      <c r="C100" s="179" t="s">
        <v>828</v>
      </c>
    </row>
  </sheetData>
  <sheetProtection/>
  <mergeCells count="4">
    <mergeCell ref="A32:B32"/>
    <mergeCell ref="A7:C7"/>
    <mergeCell ref="A8:C8"/>
    <mergeCell ref="A10:B10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7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F36"/>
  <sheetViews>
    <sheetView view="pageBreakPreview" zoomScaleSheetLayoutView="100" zoomScalePageLayoutView="0" workbookViewId="0" topLeftCell="A19">
      <selection activeCell="A16" sqref="A16"/>
    </sheetView>
  </sheetViews>
  <sheetFormatPr defaultColWidth="9.140625" defaultRowHeight="12.75"/>
  <cols>
    <col min="1" max="1" width="49.28125" style="0" customWidth="1"/>
    <col min="2" max="2" width="6.421875" style="124" customWidth="1"/>
    <col min="3" max="3" width="18.421875" style="4" customWidth="1"/>
    <col min="4" max="4" width="8.8515625" style="0" bestFit="1" customWidth="1"/>
    <col min="5" max="5" width="8.140625" style="0" bestFit="1" customWidth="1"/>
    <col min="6" max="6" width="9.28125" style="0" customWidth="1"/>
  </cols>
  <sheetData>
    <row r="1" ht="12.75">
      <c r="C1" t="s">
        <v>309</v>
      </c>
    </row>
    <row r="2" ht="12.75">
      <c r="C2" t="s">
        <v>1187</v>
      </c>
    </row>
    <row r="3" ht="12.75">
      <c r="C3" t="s">
        <v>1188</v>
      </c>
    </row>
    <row r="4" ht="12.75">
      <c r="C4" t="s">
        <v>1189</v>
      </c>
    </row>
    <row r="5" ht="12.75">
      <c r="C5" t="s">
        <v>1207</v>
      </c>
    </row>
    <row r="7" ht="14.25" customHeight="1"/>
    <row r="8" spans="1:6" ht="12.75">
      <c r="A8" s="125" t="s">
        <v>891</v>
      </c>
      <c r="B8" s="125"/>
      <c r="C8" s="125"/>
      <c r="D8" s="125"/>
      <c r="E8" s="125"/>
      <c r="F8" s="125"/>
    </row>
    <row r="9" spans="1:6" ht="12.75">
      <c r="A9" s="125" t="s">
        <v>344</v>
      </c>
      <c r="B9" s="125"/>
      <c r="C9" s="125"/>
      <c r="D9" s="125"/>
      <c r="E9" s="125"/>
      <c r="F9" s="125"/>
    </row>
    <row r="10" spans="1:6" ht="12.75">
      <c r="A10" s="385"/>
      <c r="B10" s="385"/>
      <c r="C10" s="385"/>
      <c r="D10" s="385"/>
      <c r="E10" s="125"/>
      <c r="F10" s="125"/>
    </row>
    <row r="11" spans="1:6" ht="51">
      <c r="A11" s="123" t="s">
        <v>892</v>
      </c>
      <c r="B11" s="127" t="s">
        <v>893</v>
      </c>
      <c r="C11" s="1" t="s">
        <v>882</v>
      </c>
      <c r="D11" s="332" t="s">
        <v>345</v>
      </c>
      <c r="E11" s="332" t="s">
        <v>346</v>
      </c>
      <c r="F11" s="332" t="s">
        <v>347</v>
      </c>
    </row>
    <row r="12" spans="1:6" s="2" customFormat="1" ht="25.5" customHeight="1">
      <c r="A12" s="386" t="s">
        <v>894</v>
      </c>
      <c r="B12" s="387"/>
      <c r="C12" s="388"/>
      <c r="D12" s="128">
        <f>D13</f>
        <v>1413.3</v>
      </c>
      <c r="E12" s="128">
        <f>E13</f>
        <v>2500</v>
      </c>
      <c r="F12" s="128">
        <f>F13</f>
        <v>2800</v>
      </c>
    </row>
    <row r="13" spans="1:6" s="2" customFormat="1" ht="25.5">
      <c r="A13" s="72" t="s">
        <v>895</v>
      </c>
      <c r="B13" s="129" t="s">
        <v>896</v>
      </c>
      <c r="C13" s="130"/>
      <c r="D13" s="131">
        <v>1413.3</v>
      </c>
      <c r="E13" s="131">
        <v>2500</v>
      </c>
      <c r="F13" s="131">
        <v>2800</v>
      </c>
    </row>
    <row r="14" spans="1:6" s="2" customFormat="1" ht="12.75">
      <c r="A14" s="72" t="s">
        <v>897</v>
      </c>
      <c r="B14" s="129" t="s">
        <v>896</v>
      </c>
      <c r="C14" s="130"/>
      <c r="D14" s="131">
        <f>D15+D18</f>
        <v>13047</v>
      </c>
      <c r="E14" s="131">
        <f>E15+E18</f>
        <v>-53</v>
      </c>
      <c r="F14" s="131">
        <f>F15+F18</f>
        <v>-7700</v>
      </c>
    </row>
    <row r="15" spans="1:6" s="8" customFormat="1" ht="63.75">
      <c r="A15" s="5" t="s">
        <v>1198</v>
      </c>
      <c r="B15" s="129" t="s">
        <v>896</v>
      </c>
      <c r="C15" s="130" t="s">
        <v>898</v>
      </c>
      <c r="D15" s="133">
        <f aca="true" t="shared" si="0" ref="D15:F16">D16</f>
        <v>13100</v>
      </c>
      <c r="E15" s="133">
        <f t="shared" si="0"/>
        <v>0</v>
      </c>
      <c r="F15" s="133">
        <f t="shared" si="0"/>
        <v>0</v>
      </c>
    </row>
    <row r="16" spans="1:6" ht="63.75">
      <c r="A16" s="3" t="s">
        <v>1200</v>
      </c>
      <c r="B16" s="129" t="s">
        <v>896</v>
      </c>
      <c r="C16" s="130" t="s">
        <v>899</v>
      </c>
      <c r="D16" s="134">
        <f t="shared" si="0"/>
        <v>13100</v>
      </c>
      <c r="E16" s="134">
        <f t="shared" si="0"/>
        <v>0</v>
      </c>
      <c r="F16" s="134">
        <f t="shared" si="0"/>
        <v>0</v>
      </c>
    </row>
    <row r="17" spans="1:6" ht="25.5">
      <c r="A17" s="3" t="s">
        <v>1</v>
      </c>
      <c r="B17" s="129" t="s">
        <v>896</v>
      </c>
      <c r="C17" s="130" t="s">
        <v>900</v>
      </c>
      <c r="D17" s="134">
        <v>13100</v>
      </c>
      <c r="E17" s="134">
        <v>0</v>
      </c>
      <c r="F17" s="134">
        <v>0</v>
      </c>
    </row>
    <row r="18" spans="1:6" ht="63.75">
      <c r="A18" s="3" t="s">
        <v>0</v>
      </c>
      <c r="B18" s="129" t="s">
        <v>896</v>
      </c>
      <c r="C18" s="130" t="s">
        <v>901</v>
      </c>
      <c r="D18" s="134">
        <f>D19+D20</f>
        <v>-53</v>
      </c>
      <c r="E18" s="134">
        <f>E19+E20</f>
        <v>-53</v>
      </c>
      <c r="F18" s="134">
        <f>F19+F20</f>
        <v>-7700</v>
      </c>
    </row>
    <row r="19" spans="1:6" ht="25.5">
      <c r="A19" s="3" t="s">
        <v>2</v>
      </c>
      <c r="B19" s="129" t="s">
        <v>896</v>
      </c>
      <c r="C19" s="130" t="s">
        <v>902</v>
      </c>
      <c r="D19" s="134">
        <v>-53</v>
      </c>
      <c r="E19" s="134">
        <v>-53</v>
      </c>
      <c r="F19" s="134"/>
    </row>
    <row r="20" spans="1:6" ht="25.5">
      <c r="A20" s="3" t="s">
        <v>1</v>
      </c>
      <c r="B20" s="129" t="s">
        <v>896</v>
      </c>
      <c r="C20" s="130" t="s">
        <v>903</v>
      </c>
      <c r="D20" s="134"/>
      <c r="E20" s="134"/>
      <c r="F20" s="134">
        <v>-7700</v>
      </c>
    </row>
    <row r="21" spans="1:6" s="137" customFormat="1" ht="12.75">
      <c r="A21" s="135" t="s">
        <v>904</v>
      </c>
      <c r="B21" s="129" t="s">
        <v>896</v>
      </c>
      <c r="C21" s="130" t="s">
        <v>905</v>
      </c>
      <c r="D21" s="136">
        <f>D22+D23</f>
        <v>-11627</v>
      </c>
      <c r="E21" s="136">
        <f>E22+E23</f>
        <v>-17500</v>
      </c>
      <c r="F21" s="136">
        <f>F22+F23</f>
        <v>10500</v>
      </c>
    </row>
    <row r="22" spans="1:6" ht="12.75">
      <c r="A22" s="3" t="s">
        <v>906</v>
      </c>
      <c r="B22" s="129" t="s">
        <v>896</v>
      </c>
      <c r="C22" s="130" t="s">
        <v>907</v>
      </c>
      <c r="D22" s="134">
        <v>-579200</v>
      </c>
      <c r="E22" s="134">
        <v>-642928</v>
      </c>
      <c r="F22" s="134">
        <v>-711847</v>
      </c>
    </row>
    <row r="23" spans="1:6" ht="12.75">
      <c r="A23" s="3" t="s">
        <v>908</v>
      </c>
      <c r="B23" s="129" t="s">
        <v>896</v>
      </c>
      <c r="C23" s="130" t="s">
        <v>909</v>
      </c>
      <c r="D23" s="134">
        <v>567573</v>
      </c>
      <c r="E23" s="134">
        <v>625428</v>
      </c>
      <c r="F23" s="134">
        <v>722347</v>
      </c>
    </row>
    <row r="24" spans="1:4" ht="12.75">
      <c r="A24" s="4"/>
      <c r="B24" s="138"/>
      <c r="C24" s="6"/>
      <c r="D24" s="139"/>
    </row>
    <row r="25" spans="1:4" ht="12.75">
      <c r="A25" s="4"/>
      <c r="B25" s="138"/>
      <c r="C25" s="6"/>
      <c r="D25" s="139"/>
    </row>
    <row r="26" spans="1:4" ht="12.75">
      <c r="A26" s="4"/>
      <c r="B26" s="138"/>
      <c r="C26" s="6"/>
      <c r="D26" s="139"/>
    </row>
    <row r="27" spans="1:4" ht="12.75">
      <c r="A27" s="4"/>
      <c r="B27" s="138"/>
      <c r="C27" s="6"/>
      <c r="D27" s="139"/>
    </row>
    <row r="28" spans="1:4" ht="12.75">
      <c r="A28" s="4"/>
      <c r="B28" s="138"/>
      <c r="C28" s="6"/>
      <c r="D28" s="139"/>
    </row>
    <row r="29" spans="1:4" ht="12.75">
      <c r="A29" s="4"/>
      <c r="B29" s="138"/>
      <c r="C29" s="6"/>
      <c r="D29" s="139"/>
    </row>
    <row r="30" spans="1:4" ht="12.75">
      <c r="A30" s="4"/>
      <c r="B30" s="138"/>
      <c r="C30" s="6"/>
      <c r="D30" s="139"/>
    </row>
    <row r="31" spans="1:4" ht="12.75">
      <c r="A31" s="4"/>
      <c r="B31" s="138"/>
      <c r="C31" s="6"/>
      <c r="D31" s="139"/>
    </row>
    <row r="32" spans="1:4" ht="12.75">
      <c r="A32" s="4"/>
      <c r="B32" s="138"/>
      <c r="C32" s="6"/>
      <c r="D32" s="139"/>
    </row>
    <row r="33" spans="1:4" ht="12.75">
      <c r="A33" s="4"/>
      <c r="B33" s="138"/>
      <c r="C33" s="6"/>
      <c r="D33" s="139"/>
    </row>
    <row r="34" spans="2:4" ht="12.75">
      <c r="B34" s="138"/>
      <c r="C34" s="6"/>
      <c r="D34" s="139"/>
    </row>
    <row r="35" spans="2:4" ht="12.75">
      <c r="B35" s="138"/>
      <c r="C35" s="6"/>
      <c r="D35" s="139"/>
    </row>
    <row r="36" spans="2:3" ht="12.75">
      <c r="B36" s="138"/>
      <c r="C36" s="6"/>
    </row>
  </sheetData>
  <sheetProtection/>
  <mergeCells count="2">
    <mergeCell ref="A10:D10"/>
    <mergeCell ref="A12:C12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E59"/>
  <sheetViews>
    <sheetView view="pageBreakPreview" zoomScale="60" zoomScalePageLayoutView="0" workbookViewId="0" topLeftCell="A28">
      <selection activeCell="D5" sqref="D5"/>
    </sheetView>
  </sheetViews>
  <sheetFormatPr defaultColWidth="9.140625" defaultRowHeight="12.75"/>
  <cols>
    <col min="1" max="1" width="48.7109375" style="0" customWidth="1"/>
    <col min="2" max="2" width="6.7109375" style="0" customWidth="1"/>
    <col min="3" max="5" width="12.00390625" style="0" customWidth="1"/>
  </cols>
  <sheetData>
    <row r="1" ht="12.75">
      <c r="D1" t="s">
        <v>310</v>
      </c>
    </row>
    <row r="2" ht="12.75">
      <c r="D2" t="s">
        <v>1187</v>
      </c>
    </row>
    <row r="3" ht="12.75">
      <c r="D3" t="s">
        <v>1188</v>
      </c>
    </row>
    <row r="4" ht="12.75">
      <c r="D4" t="s">
        <v>1189</v>
      </c>
    </row>
    <row r="5" ht="12.75">
      <c r="D5" t="s">
        <v>1202</v>
      </c>
    </row>
    <row r="7" ht="12.75">
      <c r="A7" s="9" t="s">
        <v>312</v>
      </c>
    </row>
    <row r="8" ht="12.75">
      <c r="A8" s="9" t="s">
        <v>775</v>
      </c>
    </row>
    <row r="9" ht="12.75">
      <c r="A9" s="9"/>
    </row>
    <row r="10" spans="1:5" s="10" customFormat="1" ht="67.5" customHeight="1">
      <c r="A10" s="372" t="s">
        <v>4</v>
      </c>
      <c r="B10" s="389" t="s">
        <v>23</v>
      </c>
      <c r="C10" s="372" t="s">
        <v>772</v>
      </c>
      <c r="D10" s="372" t="s">
        <v>773</v>
      </c>
      <c r="E10" s="372" t="s">
        <v>774</v>
      </c>
    </row>
    <row r="11" spans="1:5" s="10" customFormat="1" ht="12.75">
      <c r="A11" s="373"/>
      <c r="B11" s="390"/>
      <c r="C11" s="373"/>
      <c r="D11" s="373"/>
      <c r="E11" s="373"/>
    </row>
    <row r="12" spans="1:5" s="15" customFormat="1" ht="12.75">
      <c r="A12" s="58" t="s">
        <v>24</v>
      </c>
      <c r="B12" s="58"/>
      <c r="C12" s="59">
        <f>C13+C23+C27+C31+C34+C39+C45+C50+C55</f>
        <v>567519.79</v>
      </c>
      <c r="D12" s="59">
        <f>D13+D23+D27+D31+D34+D39+D45+D50+D55</f>
        <v>625427.9099999999</v>
      </c>
      <c r="E12" s="59">
        <f>E13+E23+E27+E31+E34+E39+E45+E50+E55</f>
        <v>714646.9799999999</v>
      </c>
    </row>
    <row r="13" spans="1:5" s="2" customFormat="1" ht="12.75">
      <c r="A13" s="60" t="s">
        <v>6</v>
      </c>
      <c r="B13" s="61" t="s">
        <v>5</v>
      </c>
      <c r="C13" s="62">
        <f>SUM(C14:C22)</f>
        <v>31510.640000000003</v>
      </c>
      <c r="D13" s="62">
        <f>SUM(D14:D22)</f>
        <v>33050.95</v>
      </c>
      <c r="E13" s="62">
        <f>SUM(E14:E22)</f>
        <v>34158.85</v>
      </c>
    </row>
    <row r="14" spans="1:5" ht="36">
      <c r="A14" s="52" t="s">
        <v>26</v>
      </c>
      <c r="B14" s="11" t="s">
        <v>25</v>
      </c>
      <c r="C14" s="12">
        <f>'свод затрат_5'!C45</f>
        <v>1359</v>
      </c>
      <c r="D14" s="12">
        <f>'свод затрат_5'!D45</f>
        <v>1359</v>
      </c>
      <c r="E14" s="12">
        <f>'свод затрат_5'!E45</f>
        <v>1359</v>
      </c>
    </row>
    <row r="15" spans="1:5" ht="36">
      <c r="A15" s="52" t="s">
        <v>27</v>
      </c>
      <c r="B15" s="11" t="s">
        <v>28</v>
      </c>
      <c r="C15" s="12">
        <f>'свод затрат_5'!F45</f>
        <v>1868</v>
      </c>
      <c r="D15" s="12">
        <f>'свод затрат_5'!G45</f>
        <v>1856.0100000000002</v>
      </c>
      <c r="E15" s="12">
        <f>'свод затрат_5'!H45</f>
        <v>1866</v>
      </c>
    </row>
    <row r="16" spans="1:5" ht="12.75">
      <c r="A16" s="52" t="s">
        <v>511</v>
      </c>
      <c r="B16" s="11" t="s">
        <v>149</v>
      </c>
      <c r="C16" s="12"/>
      <c r="D16" s="12"/>
      <c r="E16" s="12"/>
    </row>
    <row r="17" spans="1:5" ht="25.5">
      <c r="A17" s="3" t="s">
        <v>250</v>
      </c>
      <c r="B17" s="11" t="s">
        <v>605</v>
      </c>
      <c r="C17" s="12">
        <f>'свод затрат_5'!X45+'свод затрат_5'!AA45</f>
        <v>20603.4</v>
      </c>
      <c r="D17" s="12">
        <f>'свод затрат_5'!Y45+'свод затрат_5'!AB45</f>
        <v>21076.469999999998</v>
      </c>
      <c r="E17" s="12">
        <f>'свод затрат_5'!Z45+'свод затрат_5'!AC45</f>
        <v>22083.01</v>
      </c>
    </row>
    <row r="18" spans="1:5" ht="25.5">
      <c r="A18" s="3" t="s">
        <v>145</v>
      </c>
      <c r="B18" s="11" t="s">
        <v>53</v>
      </c>
      <c r="C18" s="12">
        <f>'свод затрат_5'!I45</f>
        <v>2929</v>
      </c>
      <c r="D18" s="12">
        <f>'свод затрат_5'!J45</f>
        <v>3446.23</v>
      </c>
      <c r="E18" s="12">
        <f>'свод затрат_5'!K45</f>
        <v>3821.6</v>
      </c>
    </row>
    <row r="19" spans="1:5" ht="12.75">
      <c r="A19" s="251" t="s">
        <v>457</v>
      </c>
      <c r="B19" s="253" t="s">
        <v>458</v>
      </c>
      <c r="C19" s="252"/>
      <c r="D19" s="12">
        <f>'свод затрат_5'!M45</f>
        <v>500</v>
      </c>
      <c r="E19" s="12">
        <f>'свод затрат_5'!N45</f>
        <v>100</v>
      </c>
    </row>
    <row r="20" spans="1:5" ht="25.5">
      <c r="A20" s="3" t="s">
        <v>146</v>
      </c>
      <c r="B20" s="11" t="s">
        <v>606</v>
      </c>
      <c r="C20" s="12">
        <f>'свод затрат_5'!O45</f>
        <v>3450</v>
      </c>
      <c r="D20" s="12">
        <f>'свод затрат_5'!P45</f>
        <v>3450</v>
      </c>
      <c r="E20" s="12">
        <f>'свод затрат_5'!Q45</f>
        <v>3450</v>
      </c>
    </row>
    <row r="21" spans="1:5" ht="12.75">
      <c r="A21" s="3" t="s">
        <v>147</v>
      </c>
      <c r="B21" s="11" t="s">
        <v>54</v>
      </c>
      <c r="C21" s="12">
        <f>'свод затрат_5'!R45</f>
        <v>800</v>
      </c>
      <c r="D21" s="12">
        <f>'свод затрат_5'!S45</f>
        <v>850</v>
      </c>
      <c r="E21" s="12">
        <f>'свод затрат_5'!T45</f>
        <v>950</v>
      </c>
    </row>
    <row r="22" spans="1:5" ht="12.75">
      <c r="A22" s="3" t="s">
        <v>148</v>
      </c>
      <c r="B22" s="11" t="s">
        <v>605</v>
      </c>
      <c r="C22" s="12">
        <f>'свод затрат_5'!U45</f>
        <v>501.24</v>
      </c>
      <c r="D22" s="12">
        <f>'свод затрат_5'!V45</f>
        <v>513.24</v>
      </c>
      <c r="E22" s="12">
        <f>'свод затрат_5'!W45</f>
        <v>529.24</v>
      </c>
    </row>
    <row r="23" spans="1:5" s="2" customFormat="1" ht="25.5">
      <c r="A23" s="60" t="s">
        <v>8</v>
      </c>
      <c r="B23" s="61" t="s">
        <v>7</v>
      </c>
      <c r="C23" s="62">
        <f>C24+C26+C25</f>
        <v>4861</v>
      </c>
      <c r="D23" s="62">
        <f>D24+D26+D25</f>
        <v>4220</v>
      </c>
      <c r="E23" s="62">
        <f>E24+E26+E25</f>
        <v>5016</v>
      </c>
    </row>
    <row r="24" spans="1:5" ht="12.75">
      <c r="A24" s="3" t="s">
        <v>161</v>
      </c>
      <c r="B24" s="11" t="s">
        <v>55</v>
      </c>
      <c r="C24" s="12">
        <f>'свод затрат_5'!AG45</f>
        <v>1431</v>
      </c>
      <c r="D24" s="12">
        <f>'свод затрат_5'!AH45</f>
        <v>1422</v>
      </c>
      <c r="E24" s="12">
        <f>'свод затрат_5'!AI45</f>
        <v>1418</v>
      </c>
    </row>
    <row r="25" spans="1:5" ht="12.75">
      <c r="A25" s="3" t="s">
        <v>580</v>
      </c>
      <c r="B25" s="11" t="s">
        <v>55</v>
      </c>
      <c r="C25" s="12">
        <f>'свод затрат_5'!AD45</f>
        <v>200</v>
      </c>
      <c r="D25" s="12">
        <f>'свод затрат_5'!AE45</f>
        <v>220</v>
      </c>
      <c r="E25" s="12">
        <f>'свод затрат_5'!AF45</f>
        <v>250</v>
      </c>
    </row>
    <row r="26" spans="1:5" ht="38.25">
      <c r="A26" s="3" t="s">
        <v>222</v>
      </c>
      <c r="B26" s="11" t="s">
        <v>56</v>
      </c>
      <c r="C26" s="12">
        <f>'свод затрат_5'!AJ45+'свод затрат_5'!AM45</f>
        <v>3230</v>
      </c>
      <c r="D26" s="12">
        <f>'свод затрат_5'!AK45+'свод затрат_5'!AN45</f>
        <v>2578</v>
      </c>
      <c r="E26" s="12">
        <f>'свод затрат_5'!AL45+'свод затрат_5'!AO45</f>
        <v>3348</v>
      </c>
    </row>
    <row r="27" spans="1:5" s="2" customFormat="1" ht="12.75">
      <c r="A27" s="60" t="s">
        <v>10</v>
      </c>
      <c r="B27" s="61" t="s">
        <v>9</v>
      </c>
      <c r="C27" s="62">
        <f>SUM(C28:C30)</f>
        <v>55743.2</v>
      </c>
      <c r="D27" s="62">
        <f>SUM(D28:D30)</f>
        <v>48523.6</v>
      </c>
      <c r="E27" s="62">
        <f>SUM(E28:E30)</f>
        <v>64477</v>
      </c>
    </row>
    <row r="28" spans="1:5" ht="12.75">
      <c r="A28" s="3" t="s">
        <v>223</v>
      </c>
      <c r="B28" s="13" t="s">
        <v>57</v>
      </c>
      <c r="C28" s="12">
        <f>'свод затрат_5'!AP45+'свод затрат_5'!AS45+'свод затрат_5'!AV45</f>
        <v>21697</v>
      </c>
      <c r="D28" s="12">
        <f>'свод затрат_5'!AQ45+'свод затрат_5'!AT45+'свод затрат_5'!AW45</f>
        <v>22828</v>
      </c>
      <c r="E28" s="12">
        <f>'свод затрат_5'!AR45+'свод затрат_5'!AU45+'свод затрат_5'!AX45</f>
        <v>29779</v>
      </c>
    </row>
    <row r="29" spans="1:5" ht="12.75">
      <c r="A29" s="3" t="s">
        <v>152</v>
      </c>
      <c r="B29" s="13" t="s">
        <v>157</v>
      </c>
      <c r="C29" s="12">
        <f>'свод затрат_5'!AY45</f>
        <v>2008.1</v>
      </c>
      <c r="D29" s="12"/>
      <c r="E29" s="12"/>
    </row>
    <row r="30" spans="1:5" ht="12.75">
      <c r="A30" s="3" t="s">
        <v>224</v>
      </c>
      <c r="B30" s="13" t="s">
        <v>607</v>
      </c>
      <c r="C30" s="12">
        <f>'свод затрат_5'!BB45+'свод затрат_5'!BE45</f>
        <v>32038.1</v>
      </c>
      <c r="D30" s="12">
        <f>'свод затрат_5'!BC45+'свод затрат_5'!BF45</f>
        <v>25695.6</v>
      </c>
      <c r="E30" s="12">
        <f>'свод затрат_5'!BD45</f>
        <v>34698</v>
      </c>
    </row>
    <row r="31" spans="1:5" s="2" customFormat="1" ht="12.75">
      <c r="A31" s="60" t="s">
        <v>12</v>
      </c>
      <c r="B31" s="61" t="s">
        <v>11</v>
      </c>
      <c r="C31" s="62">
        <f>C33+C32</f>
        <v>27798.399999999998</v>
      </c>
      <c r="D31" s="62">
        <f>D33+D32</f>
        <v>132760</v>
      </c>
      <c r="E31" s="62">
        <f>E33+E32</f>
        <v>191647.6</v>
      </c>
    </row>
    <row r="32" spans="1:5" s="2" customFormat="1" ht="12.75">
      <c r="A32" s="248" t="s">
        <v>153</v>
      </c>
      <c r="B32" s="246" t="s">
        <v>156</v>
      </c>
      <c r="C32" s="247">
        <f>'свод затрат_5'!BH45</f>
        <v>2035.5</v>
      </c>
      <c r="D32" s="247">
        <f>'свод затрат_5'!BI45</f>
        <v>2035.5</v>
      </c>
      <c r="E32" s="247">
        <f>'свод затрат_5'!BJ45</f>
        <v>447.6</v>
      </c>
    </row>
    <row r="33" spans="1:5" ht="25.5">
      <c r="A33" s="3" t="s">
        <v>225</v>
      </c>
      <c r="B33" s="13" t="s">
        <v>608</v>
      </c>
      <c r="C33" s="12">
        <f>'свод затрат_5'!BK45+'свод затрат_5'!BN45+'свод затрат_5'!BQ45</f>
        <v>25762.899999999998</v>
      </c>
      <c r="D33" s="12">
        <f>'свод затрат_5'!BL45+'свод затрат_5'!BO45+'свод затрат_5'!BR45</f>
        <v>130724.5</v>
      </c>
      <c r="E33" s="12">
        <f>'свод затрат_5'!BM45+'свод затрат_5'!BP45+'свод затрат_5'!BS45</f>
        <v>191200</v>
      </c>
    </row>
    <row r="34" spans="1:5" s="2" customFormat="1" ht="12.75">
      <c r="A34" s="60" t="s">
        <v>14</v>
      </c>
      <c r="B34" s="61" t="s">
        <v>13</v>
      </c>
      <c r="C34" s="65">
        <f>SUM(C35:C38)</f>
        <v>250063</v>
      </c>
      <c r="D34" s="65">
        <f>SUM(D35:D38)</f>
        <v>261760.26</v>
      </c>
      <c r="E34" s="65">
        <f>SUM(E35:E38)</f>
        <v>240544.72999999998</v>
      </c>
    </row>
    <row r="35" spans="1:5" ht="12.75">
      <c r="A35" s="3" t="s">
        <v>251</v>
      </c>
      <c r="B35" s="11" t="s">
        <v>248</v>
      </c>
      <c r="C35" s="14">
        <f>'свод затрат_5'!BT45</f>
        <v>15487</v>
      </c>
      <c r="D35" s="14">
        <f>'свод затрат_5'!BU45</f>
        <v>16923.510000000002</v>
      </c>
      <c r="E35" s="14">
        <f>'свод затрат_5'!BV45</f>
        <v>15464.93</v>
      </c>
    </row>
    <row r="36" spans="1:5" ht="12.75">
      <c r="A36" s="3" t="s">
        <v>35</v>
      </c>
      <c r="B36" s="11" t="s">
        <v>58</v>
      </c>
      <c r="C36" s="14">
        <f>'свод затрат_5'!BW45+'свод затрат_5'!BZ45+'свод затрат_5'!CC45+'свод затрат_5'!CF45+'свод затрат_5'!CI45+'свод затрат_5'!CL45</f>
        <v>221802</v>
      </c>
      <c r="D36" s="14">
        <f>'свод затрат_5'!BX45+'свод затрат_5'!CA45+'свод затрат_5'!CD45+'свод затрат_5'!CG45+'свод затрат_5'!CJ45+'свод затрат_5'!CM45</f>
        <v>233967.75</v>
      </c>
      <c r="E36" s="14">
        <f>'свод затрат_5'!BY45+'свод затрат_5'!CB45+'свод затрат_5'!CE45+'свод затрат_5'!CH45+'свод затрат_5'!CK45+'свод затрат_5'!CN45</f>
        <v>213305.8</v>
      </c>
    </row>
    <row r="37" spans="1:5" ht="12.75">
      <c r="A37" s="3" t="s">
        <v>226</v>
      </c>
      <c r="B37" s="11" t="s">
        <v>227</v>
      </c>
      <c r="C37" s="14">
        <f>'свод затрат_5'!CO45+'свод затрат_5'!CR45</f>
        <v>5094</v>
      </c>
      <c r="D37" s="14">
        <f>'свод затрат_5'!CP45+'свод затрат_5'!CS45</f>
        <v>5275</v>
      </c>
      <c r="E37" s="14">
        <f>'свод затрат_5'!CQ45+'свод затрат_5'!CT45</f>
        <v>5810</v>
      </c>
    </row>
    <row r="38" spans="1:5" ht="12.75">
      <c r="A38" s="3" t="s">
        <v>230</v>
      </c>
      <c r="B38" s="11" t="s">
        <v>59</v>
      </c>
      <c r="C38" s="14">
        <f>'свод затрат_5'!CU45+'свод затрат_5'!CX45+'свод затрат_5'!DA45</f>
        <v>7680</v>
      </c>
      <c r="D38" s="14">
        <f>'свод затрат_5'!CV45+'свод затрат_5'!CY45</f>
        <v>5594</v>
      </c>
      <c r="E38" s="14">
        <f>'свод затрат_5'!CW45+'свод затрат_5'!CZ45</f>
        <v>5964</v>
      </c>
    </row>
    <row r="39" spans="1:5" s="2" customFormat="1" ht="25.5">
      <c r="A39" s="60" t="s">
        <v>16</v>
      </c>
      <c r="B39" s="61" t="s">
        <v>15</v>
      </c>
      <c r="C39" s="65">
        <f>SUM(C40:C44)</f>
        <v>15868.9</v>
      </c>
      <c r="D39" s="65">
        <f>SUM(D40:D44)</f>
        <v>15644.2</v>
      </c>
      <c r="E39" s="65">
        <f>SUM(E40:E44)</f>
        <v>16680.7</v>
      </c>
    </row>
    <row r="40" spans="1:5" ht="12.75">
      <c r="A40" s="3" t="s">
        <v>231</v>
      </c>
      <c r="B40" s="11" t="s">
        <v>60</v>
      </c>
      <c r="C40" s="14">
        <f>'свод затрат_5'!DD45+'свод затрат_5'!DG45+'свод затрат_5'!DJ45</f>
        <v>10920.9</v>
      </c>
      <c r="D40" s="14">
        <f>'свод затрат_5'!DE45+'свод затрат_5'!DH45+'свод затрат_5'!DK45</f>
        <v>10582.2</v>
      </c>
      <c r="E40" s="14">
        <f>'свод затрат_5'!DF45+'свод затрат_5'!DI45+'свод затрат_5'!DL45</f>
        <v>11146.7</v>
      </c>
    </row>
    <row r="41" spans="1:5" ht="12.75">
      <c r="A41" s="3" t="s">
        <v>232</v>
      </c>
      <c r="B41" s="11" t="s">
        <v>61</v>
      </c>
      <c r="C41" s="14">
        <f>'свод затрат_5'!DM45</f>
        <v>342</v>
      </c>
      <c r="D41" s="14">
        <f>'свод затрат_5'!DN45</f>
        <v>354</v>
      </c>
      <c r="E41" s="14">
        <f>'свод затрат_5'!DO45</f>
        <v>720</v>
      </c>
    </row>
    <row r="42" spans="1:5" ht="12.75">
      <c r="A42" s="3" t="s">
        <v>38</v>
      </c>
      <c r="B42" s="11" t="s">
        <v>62</v>
      </c>
      <c r="C42" s="14">
        <f>'свод затрат_5'!DP45</f>
        <v>846</v>
      </c>
      <c r="D42" s="14">
        <f>'свод затрат_5'!DQ45</f>
        <v>866</v>
      </c>
      <c r="E42" s="14">
        <f>'свод затрат_5'!DR45</f>
        <v>889</v>
      </c>
    </row>
    <row r="43" spans="1:5" ht="12.75">
      <c r="A43" s="3" t="s">
        <v>39</v>
      </c>
      <c r="B43" s="11" t="s">
        <v>63</v>
      </c>
      <c r="C43" s="14">
        <f>'свод затрат_5'!DS45</f>
        <v>595</v>
      </c>
      <c r="D43" s="14">
        <f>'свод затрат_5'!DT45</f>
        <v>667</v>
      </c>
      <c r="E43" s="14">
        <f>'свод затрат_5'!DU45</f>
        <v>750</v>
      </c>
    </row>
    <row r="44" spans="1:5" ht="25.5">
      <c r="A44" s="3" t="s">
        <v>233</v>
      </c>
      <c r="B44" s="11" t="s">
        <v>64</v>
      </c>
      <c r="C44" s="77">
        <f>'свод затрат_5'!DV45+'свод затрат_5'!DY45+'свод затрат_5'!EB45</f>
        <v>3165</v>
      </c>
      <c r="D44" s="77">
        <f>'свод затрат_5'!DW45+'свод затрат_5'!DZ45+'свод затрат_5'!EC45</f>
        <v>3175</v>
      </c>
      <c r="E44" s="77">
        <f>'свод затрат_5'!DX45+'свод затрат_5'!EA45+'свод затрат_5'!ED45</f>
        <v>3175</v>
      </c>
    </row>
    <row r="45" spans="1:5" s="2" customFormat="1" ht="12.75">
      <c r="A45" s="60" t="s">
        <v>18</v>
      </c>
      <c r="B45" s="61" t="s">
        <v>17</v>
      </c>
      <c r="C45" s="65">
        <f>SUM(C46:C49)</f>
        <v>64582.4</v>
      </c>
      <c r="D45" s="65">
        <f>SUM(D46:D49)</f>
        <v>61035</v>
      </c>
      <c r="E45" s="65">
        <f>SUM(E46:E49)</f>
        <v>68345</v>
      </c>
    </row>
    <row r="46" spans="1:5" ht="12.75">
      <c r="A46" s="3" t="s">
        <v>234</v>
      </c>
      <c r="B46" s="11" t="s">
        <v>65</v>
      </c>
      <c r="C46" s="77">
        <f>'свод затрат_5'!EE45+'свод затрат_5'!EH45+'свод затрат_5'!EK45+'свод затрат_5'!EN45</f>
        <v>46167.4</v>
      </c>
      <c r="D46" s="77">
        <f>'свод затрат_5'!EF45+'свод затрат_5'!EI45+'свод затрат_5'!EL45+'свод затрат_5'!EO45</f>
        <v>41751</v>
      </c>
      <c r="E46" s="77">
        <f>'свод затрат_5'!EG45+'свод затрат_5'!EJ45+'свод затрат_5'!EM45+'свод затрат_5'!EP45</f>
        <v>46784</v>
      </c>
    </row>
    <row r="47" spans="1:5" ht="12.75">
      <c r="A47" s="3" t="s">
        <v>581</v>
      </c>
      <c r="B47" s="11" t="s">
        <v>66</v>
      </c>
      <c r="C47" s="14">
        <f>'свод затрат_5'!EQ45</f>
        <v>8095</v>
      </c>
      <c r="D47" s="14">
        <f>'свод затрат_5'!ER45</f>
        <v>8127</v>
      </c>
      <c r="E47" s="14">
        <f>'свод затрат_5'!ES45</f>
        <v>9799</v>
      </c>
    </row>
    <row r="48" spans="1:5" s="20" customFormat="1" ht="12.75">
      <c r="A48" s="51" t="s">
        <v>235</v>
      </c>
      <c r="B48" s="13" t="s">
        <v>151</v>
      </c>
      <c r="C48" s="18">
        <f>'свод затрат_5'!ET45+'свод затрат_5'!EW45+'свод затрат_5'!EZ45+'свод затрат_5'!FC45+'свод затрат_5'!FF45+'свод затрат_5'!FI45+'свод затрат_5'!FL45+'свод затрат_5'!FO45</f>
        <v>8802</v>
      </c>
      <c r="D48" s="18">
        <f>'свод затрат_5'!EU45+'свод затрат_5'!EX45+'свод затрат_5'!FA45+'свод затрат_5'!FD45+'свод затрат_5'!FG45+'свод затрат_5'!FJ45+'свод затрат_5'!FM45+'свод затрат_5'!FP45</f>
        <v>9523</v>
      </c>
      <c r="E48" s="18">
        <f>'свод затрат_5'!EV45+'свод затрат_5'!EY45+'свод затрат_5'!FB45+'свод затрат_5'!FE45+'свод затрат_5'!FH45+'свод затрат_5'!FK45+'свод затрат_5'!FN45+'свод затрат_5'!FQ45</f>
        <v>10078</v>
      </c>
    </row>
    <row r="49" spans="1:5" s="20" customFormat="1" ht="12.75">
      <c r="A49" s="51" t="s">
        <v>89</v>
      </c>
      <c r="B49" s="13" t="s">
        <v>150</v>
      </c>
      <c r="C49" s="18">
        <f>'свод затрат_5'!FU45+'свод затрат_5'!FR45</f>
        <v>1518</v>
      </c>
      <c r="D49" s="18">
        <f>'свод затрат_5'!FV45+'свод затрат_5'!FS45</f>
        <v>1634</v>
      </c>
      <c r="E49" s="18">
        <f>'свод затрат_5'!FW45+'свод затрат_5'!FT45</f>
        <v>1684</v>
      </c>
    </row>
    <row r="50" spans="1:5" s="2" customFormat="1" ht="12.75">
      <c r="A50" s="60" t="s">
        <v>20</v>
      </c>
      <c r="B50" s="61" t="s">
        <v>19</v>
      </c>
      <c r="C50" s="65">
        <f>SUM(C51:C54)</f>
        <v>79056.25</v>
      </c>
      <c r="D50" s="65">
        <f>SUM(D51:D54)</f>
        <v>30252.2</v>
      </c>
      <c r="E50" s="65">
        <f>SUM(E51:E54)</f>
        <v>53412.5</v>
      </c>
    </row>
    <row r="51" spans="1:5" s="8" customFormat="1" ht="12.75">
      <c r="A51" s="5" t="s">
        <v>246</v>
      </c>
      <c r="B51" s="16" t="s">
        <v>245</v>
      </c>
      <c r="C51" s="17">
        <f>'свод затрат_5'!FX45</f>
        <v>850</v>
      </c>
      <c r="D51" s="17">
        <f>'свод затрат_5'!FY45</f>
        <v>900</v>
      </c>
      <c r="E51" s="17">
        <f>'свод затрат_5'!FZ45</f>
        <v>950</v>
      </c>
    </row>
    <row r="52" spans="1:5" s="8" customFormat="1" ht="12.75">
      <c r="A52" s="5" t="s">
        <v>236</v>
      </c>
      <c r="B52" s="16" t="s">
        <v>67</v>
      </c>
      <c r="C52" s="17">
        <f>'свод затрат_5'!GA45+'свод затрат_5'!GD45+'свод затрат_5'!GG45+'свод затрат_5'!GJ45+'свод затрат_5'!GM45+'свод затрат_5'!GS45+'свод затрат_5'!GV45</f>
        <v>74768.25</v>
      </c>
      <c r="D52" s="17">
        <f>'свод затрат_5'!GB45+'свод затрат_5'!GE45+'свод затрат_5'!GH45+'свод затрат_5'!GK45+'свод затрат_5'!GN45+'свод затрат_5'!GT45+'свод затрат_5'!GW45</f>
        <v>25992.2</v>
      </c>
      <c r="E52" s="17">
        <f>'свод затрат_5'!GC45+'свод затрат_5'!GF45+'свод затрат_5'!GI45+'свод затрат_5'!GL45+'свод затрат_5'!GO45+'свод затрат_5'!GU45+'свод затрат_5'!GX45</f>
        <v>49096.7</v>
      </c>
    </row>
    <row r="53" spans="1:5" s="8" customFormat="1" ht="15.75" customHeight="1">
      <c r="A53" s="5" t="s">
        <v>302</v>
      </c>
      <c r="B53" s="16" t="s">
        <v>881</v>
      </c>
      <c r="C53" s="17">
        <f>'свод затрат_5'!GP45</f>
        <v>3438</v>
      </c>
      <c r="D53" s="17">
        <f>'свод затрат_5'!GQ45</f>
        <v>3360</v>
      </c>
      <c r="E53" s="17">
        <f>'свод затрат_5'!GR45</f>
        <v>3365.8</v>
      </c>
    </row>
    <row r="54" spans="1:5" s="8" customFormat="1" ht="17.25" customHeight="1">
      <c r="A54" s="5" t="s">
        <v>686</v>
      </c>
      <c r="B54" s="16" t="s">
        <v>687</v>
      </c>
      <c r="C54" s="17"/>
      <c r="D54" s="17"/>
      <c r="E54" s="17"/>
    </row>
    <row r="55" spans="1:5" s="2" customFormat="1" ht="12.75">
      <c r="A55" s="60" t="s">
        <v>22</v>
      </c>
      <c r="B55" s="61" t="s">
        <v>21</v>
      </c>
      <c r="C55" s="65">
        <f>C56+C59+C57+C58</f>
        <v>38036</v>
      </c>
      <c r="D55" s="65">
        <f>D56+D59+D57+D58</f>
        <v>38181.7</v>
      </c>
      <c r="E55" s="65">
        <f>E56+E59+E57+E58</f>
        <v>40364.6</v>
      </c>
    </row>
    <row r="56" spans="1:5" s="8" customFormat="1" ht="12.75">
      <c r="A56" s="5" t="s">
        <v>51</v>
      </c>
      <c r="B56" s="16" t="s">
        <v>68</v>
      </c>
      <c r="C56" s="17">
        <f>'свод затрат_5'!GY45+'свод затрат_5'!HB45</f>
        <v>26769</v>
      </c>
      <c r="D56" s="17">
        <f>'свод затрат_5'!GZ45+'свод затрат_5'!HC45</f>
        <v>27838</v>
      </c>
      <c r="E56" s="17">
        <f>'свод затрат_5'!HA45+'свод затрат_5'!HD45</f>
        <v>29685</v>
      </c>
    </row>
    <row r="57" spans="1:5" s="8" customFormat="1" ht="12.75">
      <c r="A57" s="5" t="s">
        <v>1196</v>
      </c>
      <c r="B57" s="16" t="s">
        <v>238</v>
      </c>
      <c r="C57" s="17">
        <f>'свод затрат_5'!HK45</f>
        <v>1793.8</v>
      </c>
      <c r="D57" s="17">
        <f>'свод затрат_5'!HL45</f>
        <v>2196.5</v>
      </c>
      <c r="E57" s="17">
        <f>'свод затрат_5'!HM45</f>
        <v>2196.5</v>
      </c>
    </row>
    <row r="58" spans="1:5" s="8" customFormat="1" ht="25.5" hidden="1">
      <c r="A58" s="5" t="s">
        <v>97</v>
      </c>
      <c r="B58" s="16" t="s">
        <v>96</v>
      </c>
      <c r="C58" s="17"/>
      <c r="D58" s="17"/>
      <c r="E58" s="17"/>
    </row>
    <row r="59" spans="1:5" s="8" customFormat="1" ht="12.75">
      <c r="A59" s="5" t="s">
        <v>237</v>
      </c>
      <c r="B59" s="16" t="s">
        <v>238</v>
      </c>
      <c r="C59" s="17">
        <f>'свод затрат_5'!HH45+'свод затрат_5'!HE45+'свод затрат_5'!HN45</f>
        <v>9473.2</v>
      </c>
      <c r="D59" s="17">
        <f>'свод затрат_5'!HI45+'свод затрат_5'!HF45+'свод затрат_5'!HO45</f>
        <v>8147.2</v>
      </c>
      <c r="E59" s="17">
        <f>'свод затрат_5'!HJ45+'свод затрат_5'!HG45+'свод затрат_5'!HP45</f>
        <v>8483.1</v>
      </c>
    </row>
  </sheetData>
  <sheetProtection/>
  <mergeCells count="5">
    <mergeCell ref="E10:E11"/>
    <mergeCell ref="A10:A11"/>
    <mergeCell ref="B10:B11"/>
    <mergeCell ref="C10:C11"/>
    <mergeCell ref="D10:D11"/>
  </mergeCells>
  <printOptions/>
  <pageMargins left="0.7874015748031497" right="0.2755905511811024" top="0.984251968503937" bottom="0.2755905511811024" header="0.8267716535433072" footer="0.31496062992125984"/>
  <pageSetup fitToHeight="2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48"/>
  <sheetViews>
    <sheetView view="pageBreakPreview" zoomScale="60" zoomScalePageLayoutView="0" workbookViewId="0" topLeftCell="A1">
      <pane xSplit="2" ySplit="12" topLeftCell="C25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5" sqref="D5"/>
    </sheetView>
  </sheetViews>
  <sheetFormatPr defaultColWidth="9.140625" defaultRowHeight="12.75"/>
  <cols>
    <col min="1" max="1" width="43.57421875" style="0" customWidth="1"/>
    <col min="2" max="2" width="6.421875" style="0" customWidth="1"/>
    <col min="3" max="5" width="10.8515625" style="0" bestFit="1" customWidth="1"/>
  </cols>
  <sheetData>
    <row r="1" ht="12.75">
      <c r="B1" t="s">
        <v>311</v>
      </c>
    </row>
    <row r="2" ht="12.75">
      <c r="B2" t="s">
        <v>1187</v>
      </c>
    </row>
    <row r="3" ht="12.75">
      <c r="B3" t="s">
        <v>1188</v>
      </c>
    </row>
    <row r="4" ht="12.75">
      <c r="B4" t="s">
        <v>1189</v>
      </c>
    </row>
    <row r="5" ht="12.75">
      <c r="B5" t="s">
        <v>1205</v>
      </c>
    </row>
    <row r="7" ht="12.75">
      <c r="A7" s="9" t="s">
        <v>776</v>
      </c>
    </row>
    <row r="8" ht="12.75">
      <c r="A8" s="9" t="s">
        <v>438</v>
      </c>
    </row>
    <row r="9" ht="12.75">
      <c r="A9" s="9" t="s">
        <v>437</v>
      </c>
    </row>
    <row r="10" spans="1:5" ht="12.75">
      <c r="A10" s="9"/>
      <c r="E10" t="s">
        <v>880</v>
      </c>
    </row>
    <row r="11" spans="1:5" s="10" customFormat="1" ht="27.75" customHeight="1">
      <c r="A11" s="381" t="s">
        <v>239</v>
      </c>
      <c r="B11" s="391" t="s">
        <v>513</v>
      </c>
      <c r="C11" s="372" t="s">
        <v>772</v>
      </c>
      <c r="D11" s="372" t="s">
        <v>773</v>
      </c>
      <c r="E11" s="372" t="s">
        <v>774</v>
      </c>
    </row>
    <row r="12" spans="1:5" s="10" customFormat="1" ht="12.75">
      <c r="A12" s="381"/>
      <c r="B12" s="391"/>
      <c r="C12" s="373"/>
      <c r="D12" s="373"/>
      <c r="E12" s="373"/>
    </row>
    <row r="13" spans="1:5" s="15" customFormat="1" ht="12.75">
      <c r="A13" s="63" t="s">
        <v>24</v>
      </c>
      <c r="B13" s="63"/>
      <c r="C13" s="64">
        <f>C14+C18+C25+C28+C31+C35+C39+C40</f>
        <v>567519.79</v>
      </c>
      <c r="D13" s="64">
        <f>D14+D18+D25+D28+D31+D35+D39+D40</f>
        <v>625427.91</v>
      </c>
      <c r="E13" s="64">
        <f>E14+E18+E25+E28+E31+E35+E39+E40</f>
        <v>714646.98</v>
      </c>
    </row>
    <row r="14" spans="1:5" s="2" customFormat="1" ht="12.75">
      <c r="A14" s="60" t="s">
        <v>70</v>
      </c>
      <c r="B14" s="61" t="s">
        <v>69</v>
      </c>
      <c r="C14" s="62">
        <f>'свод затрат_5'!HQ11</f>
        <v>286808.55000000005</v>
      </c>
      <c r="D14" s="62">
        <f>'свод затрат_5'!HR11</f>
        <v>289423.17</v>
      </c>
      <c r="E14" s="62">
        <f>'свод затрат_5'!HS11</f>
        <v>258295.84</v>
      </c>
    </row>
    <row r="15" spans="1:8" s="8" customFormat="1" ht="12.75">
      <c r="A15" s="5" t="s">
        <v>72</v>
      </c>
      <c r="B15" s="16" t="s">
        <v>71</v>
      </c>
      <c r="C15" s="62">
        <f>'свод затрат_5'!HQ12</f>
        <v>225695.61</v>
      </c>
      <c r="D15" s="62">
        <f>'свод затрат_5'!HR12</f>
        <v>227703.5</v>
      </c>
      <c r="E15" s="62">
        <f>'свод затрат_5'!HS12</f>
        <v>203038.35</v>
      </c>
      <c r="F15" s="220"/>
      <c r="G15" s="220"/>
      <c r="H15" s="148"/>
    </row>
    <row r="16" spans="1:5" s="8" customFormat="1" ht="12.75">
      <c r="A16" s="5" t="s">
        <v>74</v>
      </c>
      <c r="B16" s="19" t="s">
        <v>73</v>
      </c>
      <c r="C16" s="62">
        <f>'свод затрат_5'!HQ13</f>
        <v>2259</v>
      </c>
      <c r="D16" s="62">
        <f>'свод затрат_5'!HR13</f>
        <v>2339</v>
      </c>
      <c r="E16" s="62">
        <f>'свод затрат_5'!HS13</f>
        <v>2681</v>
      </c>
    </row>
    <row r="17" spans="1:5" s="8" customFormat="1" ht="12.75">
      <c r="A17" s="5" t="s">
        <v>76</v>
      </c>
      <c r="B17" s="19" t="s">
        <v>75</v>
      </c>
      <c r="C17" s="62">
        <f>'свод затрат_5'!HQ14</f>
        <v>58853.939999999995</v>
      </c>
      <c r="D17" s="62">
        <f>'свод затрат_5'!HR14</f>
        <v>59380.66999999999</v>
      </c>
      <c r="E17" s="62">
        <f>'свод затрат_5'!HS14</f>
        <v>52576.49</v>
      </c>
    </row>
    <row r="18" spans="1:5" s="2" customFormat="1" ht="12.75">
      <c r="A18" s="60" t="s">
        <v>78</v>
      </c>
      <c r="B18" s="61" t="s">
        <v>77</v>
      </c>
      <c r="C18" s="62">
        <f>'свод затрат_5'!HQ15</f>
        <v>33357.740000000005</v>
      </c>
      <c r="D18" s="62">
        <f>'свод затрат_5'!HR15</f>
        <v>39583.14</v>
      </c>
      <c r="E18" s="62">
        <f>'свод затрат_5'!HS15</f>
        <v>47219.84</v>
      </c>
    </row>
    <row r="19" spans="1:5" s="8" customFormat="1" ht="12.75">
      <c r="A19" s="5" t="s">
        <v>80</v>
      </c>
      <c r="B19" s="16" t="s">
        <v>79</v>
      </c>
      <c r="C19" s="62">
        <f>'свод затрат_5'!HQ16</f>
        <v>2045.6399999999999</v>
      </c>
      <c r="D19" s="62">
        <f>'свод затрат_5'!HR16</f>
        <v>2180.64</v>
      </c>
      <c r="E19" s="62">
        <f>'свод затрат_5'!HS16</f>
        <v>2414.64</v>
      </c>
    </row>
    <row r="20" spans="1:5" s="8" customFormat="1" ht="12.75">
      <c r="A20" s="5" t="s">
        <v>82</v>
      </c>
      <c r="B20" s="16" t="s">
        <v>81</v>
      </c>
      <c r="C20" s="62">
        <f>'свод затрат_5'!HQ17</f>
        <v>709.6</v>
      </c>
      <c r="D20" s="62">
        <f>'свод затрат_5'!HR17</f>
        <v>828.5</v>
      </c>
      <c r="E20" s="62">
        <f>'свод затрат_5'!HS17</f>
        <v>1225.9</v>
      </c>
    </row>
    <row r="21" spans="1:5" s="8" customFormat="1" ht="12.75">
      <c r="A21" s="5" t="s">
        <v>84</v>
      </c>
      <c r="B21" s="16" t="s">
        <v>83</v>
      </c>
      <c r="C21" s="62">
        <f>'свод затрат_5'!HQ18</f>
        <v>19030.9</v>
      </c>
      <c r="D21" s="62">
        <f>'свод затрат_5'!HR18</f>
        <v>21024.8</v>
      </c>
      <c r="E21" s="62">
        <f>'свод затрат_5'!HS18</f>
        <v>22244.7</v>
      </c>
    </row>
    <row r="22" spans="1:5" s="8" customFormat="1" ht="12.75">
      <c r="A22" s="5" t="s">
        <v>86</v>
      </c>
      <c r="B22" s="16" t="s">
        <v>85</v>
      </c>
      <c r="C22" s="62">
        <f>'свод затрат_5'!HQ19</f>
        <v>229</v>
      </c>
      <c r="D22" s="62">
        <f>'свод затрат_5'!HR19</f>
        <v>236</v>
      </c>
      <c r="E22" s="62">
        <f>'свод затрат_5'!HS19</f>
        <v>249</v>
      </c>
    </row>
    <row r="23" spans="1:5" s="8" customFormat="1" ht="12.75">
      <c r="A23" s="5" t="s">
        <v>91</v>
      </c>
      <c r="B23" s="16" t="s">
        <v>87</v>
      </c>
      <c r="C23" s="62">
        <f>'свод затрат_5'!HQ20</f>
        <v>5558</v>
      </c>
      <c r="D23" s="62">
        <f>'свод затрат_5'!HR20</f>
        <v>8922.6</v>
      </c>
      <c r="E23" s="62">
        <f>'свод затрат_5'!HS20</f>
        <v>13479</v>
      </c>
    </row>
    <row r="24" spans="1:5" s="8" customFormat="1" ht="12.75">
      <c r="A24" s="5" t="s">
        <v>93</v>
      </c>
      <c r="B24" s="16" t="s">
        <v>92</v>
      </c>
      <c r="C24" s="62">
        <f>'свод затрат_5'!HQ21</f>
        <v>5784.6</v>
      </c>
      <c r="D24" s="62">
        <f>'свод затрат_5'!HR21</f>
        <v>6390.6</v>
      </c>
      <c r="E24" s="62">
        <f>'свод затрат_5'!HS21</f>
        <v>7606.6</v>
      </c>
    </row>
    <row r="25" spans="1:5" s="2" customFormat="1" ht="12.75">
      <c r="A25" s="60" t="s">
        <v>95</v>
      </c>
      <c r="B25" s="61" t="s">
        <v>94</v>
      </c>
      <c r="C25" s="62">
        <f>'свод затрат_5'!HQ22</f>
        <v>3450</v>
      </c>
      <c r="D25" s="62">
        <f>'свод затрат_5'!HR22</f>
        <v>3450</v>
      </c>
      <c r="E25" s="62">
        <f>'свод затрат_5'!HS22</f>
        <v>3450</v>
      </c>
    </row>
    <row r="26" spans="1:5" s="8" customFormat="1" ht="25.5">
      <c r="A26" s="5" t="s">
        <v>99</v>
      </c>
      <c r="B26" s="16" t="s">
        <v>98</v>
      </c>
      <c r="C26" s="62">
        <f>'свод затрат_5'!HQ23</f>
        <v>3450</v>
      </c>
      <c r="D26" s="62">
        <f>'свод затрат_5'!HR23</f>
        <v>3450</v>
      </c>
      <c r="E26" s="62">
        <f>'свод затрат_5'!HS23</f>
        <v>3450</v>
      </c>
    </row>
    <row r="27" spans="1:5" s="8" customFormat="1" ht="12.75">
      <c r="A27" s="5"/>
      <c r="B27" s="16"/>
      <c r="C27" s="62">
        <f>'свод затрат_5'!HQ24</f>
        <v>0</v>
      </c>
      <c r="D27" s="62">
        <f>'свод затрат_5'!HR24</f>
        <v>0</v>
      </c>
      <c r="E27" s="62">
        <f>'свод затрат_5'!HS24</f>
        <v>0</v>
      </c>
    </row>
    <row r="28" spans="1:5" ht="25.5">
      <c r="A28" s="60" t="s">
        <v>103</v>
      </c>
      <c r="B28" s="61" t="s">
        <v>102</v>
      </c>
      <c r="C28" s="62">
        <f>'свод затрат_5'!HQ25</f>
        <v>17669</v>
      </c>
      <c r="D28" s="62">
        <f>'свод затрат_5'!HR25</f>
        <v>19127</v>
      </c>
      <c r="E28" s="62">
        <f>'свод затрат_5'!HS25</f>
        <v>23469</v>
      </c>
    </row>
    <row r="29" spans="1:5" ht="38.25">
      <c r="A29" s="3" t="s">
        <v>105</v>
      </c>
      <c r="B29" s="11" t="s">
        <v>104</v>
      </c>
      <c r="C29" s="62">
        <f>'свод затрат_5'!HQ26</f>
        <v>17669</v>
      </c>
      <c r="D29" s="62">
        <f>'свод затрат_5'!HR26</f>
        <v>19127</v>
      </c>
      <c r="E29" s="62">
        <f>'свод затрат_5'!HS26</f>
        <v>23469</v>
      </c>
    </row>
    <row r="30" spans="1:5" s="2" customFormat="1" ht="38.25">
      <c r="A30" s="3" t="s">
        <v>107</v>
      </c>
      <c r="B30" s="11" t="s">
        <v>106</v>
      </c>
      <c r="C30" s="62">
        <f>'свод затрат_5'!HQ27</f>
        <v>0</v>
      </c>
      <c r="D30" s="62">
        <f>'свод затрат_5'!HR27</f>
        <v>0</v>
      </c>
      <c r="E30" s="62">
        <f>'свод затрат_5'!HS27</f>
        <v>0</v>
      </c>
    </row>
    <row r="31" spans="1:5" s="2" customFormat="1" ht="25.5">
      <c r="A31" s="60" t="s">
        <v>109</v>
      </c>
      <c r="B31" s="61" t="s">
        <v>108</v>
      </c>
      <c r="C31" s="62">
        <f>'свод затрат_5'!HQ28</f>
        <v>38036</v>
      </c>
      <c r="D31" s="62">
        <f>'свод затрат_5'!HR28</f>
        <v>38181.7</v>
      </c>
      <c r="E31" s="62">
        <f>'свод затрат_5'!HS28</f>
        <v>40364.6</v>
      </c>
    </row>
    <row r="32" spans="1:5" s="8" customFormat="1" ht="12.75">
      <c r="A32" s="5" t="s">
        <v>111</v>
      </c>
      <c r="B32" s="16" t="s">
        <v>110</v>
      </c>
      <c r="C32" s="62">
        <f>'свод затрат_5'!HQ29</f>
        <v>38036</v>
      </c>
      <c r="D32" s="62">
        <f>'свод затрат_5'!HR29</f>
        <v>38181.7</v>
      </c>
      <c r="E32" s="62">
        <f>'свод затрат_5'!HS29</f>
        <v>40364.6</v>
      </c>
    </row>
    <row r="33" spans="1:5" s="8" customFormat="1" ht="12.75">
      <c r="A33" s="51" t="s">
        <v>113</v>
      </c>
      <c r="B33" s="16" t="s">
        <v>112</v>
      </c>
      <c r="C33" s="62">
        <f>'свод затрат_5'!HQ30</f>
        <v>0</v>
      </c>
      <c r="D33" s="62">
        <f>'свод затрат_5'!HR30</f>
        <v>0</v>
      </c>
      <c r="E33" s="62">
        <f>'свод затрат_5'!HS30</f>
        <v>0</v>
      </c>
    </row>
    <row r="34" spans="1:5" s="8" customFormat="1" ht="12.75">
      <c r="A34" s="51" t="s">
        <v>115</v>
      </c>
      <c r="B34" s="16" t="s">
        <v>114</v>
      </c>
      <c r="C34" s="62">
        <f>'свод затрат_5'!HQ31</f>
        <v>0</v>
      </c>
      <c r="D34" s="62">
        <f>'свод затрат_5'!HR31</f>
        <v>0</v>
      </c>
      <c r="E34" s="62">
        <f>'свод затрат_5'!HS31</f>
        <v>0</v>
      </c>
    </row>
    <row r="35" spans="1:5" s="2" customFormat="1" ht="12.75">
      <c r="A35" s="60" t="s">
        <v>117</v>
      </c>
      <c r="B35" s="61" t="s">
        <v>116</v>
      </c>
      <c r="C35" s="62">
        <f>'свод затрат_5'!HQ32</f>
        <v>80943.1</v>
      </c>
      <c r="D35" s="62">
        <f>'свод затрат_5'!HR32</f>
        <v>34091.2</v>
      </c>
      <c r="E35" s="62">
        <f>'свод затрат_5'!HS32</f>
        <v>56564.5</v>
      </c>
    </row>
    <row r="36" spans="1:5" s="8" customFormat="1" ht="12.75">
      <c r="A36" s="5" t="s">
        <v>119</v>
      </c>
      <c r="B36" s="16" t="s">
        <v>118</v>
      </c>
      <c r="C36" s="62">
        <f>'свод затрат_5'!HQ33</f>
        <v>0</v>
      </c>
      <c r="D36" s="62">
        <f>'свод затрат_5'!HR33</f>
        <v>0</v>
      </c>
      <c r="E36" s="62">
        <f>'свод затрат_5'!HS33</f>
        <v>0</v>
      </c>
    </row>
    <row r="37" spans="1:5" s="8" customFormat="1" ht="12.75">
      <c r="A37" s="5" t="s">
        <v>121</v>
      </c>
      <c r="B37" s="16" t="s">
        <v>120</v>
      </c>
      <c r="C37" s="62">
        <f>'свод затрат_5'!HQ34</f>
        <v>80943.1</v>
      </c>
      <c r="D37" s="62">
        <f>'свод затрат_5'!HR34</f>
        <v>34091.2</v>
      </c>
      <c r="E37" s="62">
        <f>'свод затрат_5'!HS34</f>
        <v>56564.5</v>
      </c>
    </row>
    <row r="38" spans="1:5" s="8" customFormat="1" ht="25.5">
      <c r="A38" s="5" t="s">
        <v>123</v>
      </c>
      <c r="B38" s="16" t="s">
        <v>122</v>
      </c>
      <c r="C38" s="62">
        <f>'свод затрат_5'!HQ35</f>
        <v>0</v>
      </c>
      <c r="D38" s="62">
        <f>'свод затрат_5'!HR35</f>
        <v>0</v>
      </c>
      <c r="E38" s="62">
        <f>'свод затрат_5'!HS35</f>
        <v>0</v>
      </c>
    </row>
    <row r="39" spans="1:5" s="2" customFormat="1" ht="12.75">
      <c r="A39" s="60" t="s">
        <v>125</v>
      </c>
      <c r="B39" s="61" t="s">
        <v>124</v>
      </c>
      <c r="C39" s="62">
        <f>'свод затрат_5'!HQ36</f>
        <v>38656.9</v>
      </c>
      <c r="D39" s="62">
        <f>'свод затрат_5'!HR36</f>
        <v>31472.9</v>
      </c>
      <c r="E39" s="62">
        <f>'свод затрат_5'!HS36</f>
        <v>48983.700000000004</v>
      </c>
    </row>
    <row r="40" spans="1:5" s="2" customFormat="1" ht="12.75">
      <c r="A40" s="60" t="s">
        <v>127</v>
      </c>
      <c r="B40" s="61" t="s">
        <v>126</v>
      </c>
      <c r="C40" s="62">
        <f>'свод затрат_5'!HQ37</f>
        <v>68598.5</v>
      </c>
      <c r="D40" s="62">
        <f>'свод затрат_5'!HR37</f>
        <v>170098.8</v>
      </c>
      <c r="E40" s="62">
        <f>'свод затрат_5'!HS37</f>
        <v>236299.5</v>
      </c>
    </row>
    <row r="41" spans="1:5" s="8" customFormat="1" ht="12.75">
      <c r="A41" s="5" t="s">
        <v>129</v>
      </c>
      <c r="B41" s="16" t="s">
        <v>128</v>
      </c>
      <c r="C41" s="62">
        <f>'свод затрат_5'!HQ38</f>
        <v>29600.6</v>
      </c>
      <c r="D41" s="62">
        <f>'свод затрат_5'!HR38</f>
        <v>137771.6</v>
      </c>
      <c r="E41" s="62">
        <f>'свод затрат_5'!HS38</f>
        <v>191815.6</v>
      </c>
    </row>
    <row r="42" spans="1:5" s="8" customFormat="1" ht="12.75">
      <c r="A42" s="5" t="s">
        <v>131</v>
      </c>
      <c r="B42" s="16" t="s">
        <v>130</v>
      </c>
      <c r="C42" s="62">
        <f>'свод затрат_5'!HQ39</f>
        <v>10680</v>
      </c>
      <c r="D42" s="62">
        <f>'свод затрат_5'!HR39</f>
        <v>6000</v>
      </c>
      <c r="E42" s="62">
        <f>'свод затрат_5'!HS39</f>
        <v>10600</v>
      </c>
    </row>
    <row r="43" spans="1:5" s="8" customFormat="1" ht="12.75">
      <c r="A43" s="5" t="s">
        <v>135</v>
      </c>
      <c r="B43" s="16" t="s">
        <v>132</v>
      </c>
      <c r="C43" s="62">
        <f>'свод затрат_5'!HQ40</f>
        <v>28317.9</v>
      </c>
      <c r="D43" s="62">
        <f>'свод затрат_5'!HR40</f>
        <v>26327.2</v>
      </c>
      <c r="E43" s="62">
        <f>'свод затрат_5'!HS40</f>
        <v>33883.9</v>
      </c>
    </row>
    <row r="44" spans="1:5" s="8" customFormat="1" ht="25.5" hidden="1">
      <c r="A44" s="72" t="s">
        <v>137</v>
      </c>
      <c r="B44" s="68" t="s">
        <v>136</v>
      </c>
      <c r="C44" s="62">
        <f>'свод затрат_5'!HQ41</f>
        <v>0</v>
      </c>
      <c r="D44" s="62">
        <f>'свод затрат_5'!HR41</f>
        <v>0</v>
      </c>
      <c r="E44" s="62">
        <f>'свод затрат_5'!HS41</f>
        <v>0</v>
      </c>
    </row>
    <row r="45" spans="1:5" s="8" customFormat="1" ht="12.75" hidden="1">
      <c r="A45" s="72" t="s">
        <v>139</v>
      </c>
      <c r="B45" s="68" t="s">
        <v>138</v>
      </c>
      <c r="C45" s="62">
        <f>'свод затрат_5'!HQ42</f>
        <v>0</v>
      </c>
      <c r="D45" s="62">
        <f>'свод затрат_5'!HR42</f>
        <v>0</v>
      </c>
      <c r="E45" s="62">
        <f>'свод затрат_5'!HS42</f>
        <v>0</v>
      </c>
    </row>
    <row r="46" spans="1:5" s="8" customFormat="1" ht="12.75" hidden="1">
      <c r="A46" s="3" t="s">
        <v>141</v>
      </c>
      <c r="B46" s="11" t="s">
        <v>140</v>
      </c>
      <c r="C46" s="62">
        <f>'свод затрат_5'!HQ43</f>
        <v>0</v>
      </c>
      <c r="D46" s="62">
        <f>'свод затрат_5'!HR43</f>
        <v>0</v>
      </c>
      <c r="E46" s="62">
        <f>'свод затрат_5'!HS43</f>
        <v>0</v>
      </c>
    </row>
    <row r="47" spans="1:5" s="8" customFormat="1" ht="25.5" hidden="1">
      <c r="A47" s="3" t="s">
        <v>143</v>
      </c>
      <c r="B47" s="11" t="s">
        <v>142</v>
      </c>
      <c r="C47" s="62">
        <f>'свод затрат_5'!HQ44</f>
        <v>0</v>
      </c>
      <c r="D47" s="62">
        <f>'свод затрат_5'!HR44</f>
        <v>0</v>
      </c>
      <c r="E47" s="62">
        <f>'свод затрат_5'!HS44</f>
        <v>0</v>
      </c>
    </row>
    <row r="48" spans="1:5" ht="12.75" hidden="1">
      <c r="A48" s="60"/>
      <c r="B48" s="61"/>
      <c r="C48" s="62"/>
      <c r="D48" s="62"/>
      <c r="E48" s="62"/>
    </row>
  </sheetData>
  <sheetProtection/>
  <mergeCells count="5">
    <mergeCell ref="E11:E12"/>
    <mergeCell ref="C11:C12"/>
    <mergeCell ref="B11:B12"/>
    <mergeCell ref="A11:A12"/>
    <mergeCell ref="D11:D12"/>
  </mergeCells>
  <printOptions/>
  <pageMargins left="1.1023622047244095" right="0.1968503937007874" top="0.5905511811023623" bottom="0.551181102362204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V65"/>
  <sheetViews>
    <sheetView view="pageBreakPreview" zoomScale="60" zoomScaleNormal="89" zoomScalePageLayoutView="0" workbookViewId="0" topLeftCell="A1">
      <pane xSplit="2" ySplit="10" topLeftCell="IF2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12" sqref="N12"/>
    </sheetView>
  </sheetViews>
  <sheetFormatPr defaultColWidth="13.00390625" defaultRowHeight="12.75"/>
  <cols>
    <col min="1" max="1" width="10.57421875" style="260" customWidth="1"/>
    <col min="2" max="2" width="27.7109375" style="260" customWidth="1"/>
    <col min="3" max="3" width="14.140625" style="260" customWidth="1"/>
    <col min="4" max="5" width="14.421875" style="260" customWidth="1"/>
    <col min="6" max="6" width="14.140625" style="260" customWidth="1"/>
    <col min="7" max="7" width="14.421875" style="260" customWidth="1"/>
    <col min="8" max="8" width="14.00390625" style="260" customWidth="1"/>
    <col min="9" max="9" width="14.421875" style="260" customWidth="1"/>
    <col min="10" max="10" width="14.140625" style="260" customWidth="1"/>
    <col min="11" max="11" width="14.00390625" style="260" customWidth="1"/>
    <col min="12" max="14" width="13.00390625" style="260" customWidth="1"/>
    <col min="15" max="16" width="14.140625" style="260" customWidth="1"/>
    <col min="17" max="23" width="13.00390625" style="260" customWidth="1"/>
    <col min="24" max="24" width="15.8515625" style="260" customWidth="1"/>
    <col min="25" max="25" width="16.140625" style="260" customWidth="1"/>
    <col min="26" max="26" width="15.8515625" style="260" customWidth="1"/>
    <col min="27" max="32" width="13.00390625" style="260" customWidth="1"/>
    <col min="33" max="33" width="15.140625" style="260" customWidth="1"/>
    <col min="34" max="34" width="14.140625" style="260" customWidth="1"/>
    <col min="35" max="35" width="14.00390625" style="260" customWidth="1"/>
    <col min="36" max="38" width="13.00390625" style="260" customWidth="1"/>
    <col min="39" max="41" width="13.00390625" style="325" customWidth="1"/>
    <col min="42" max="42" width="14.140625" style="260" customWidth="1"/>
    <col min="43" max="43" width="14.421875" style="260" customWidth="1"/>
    <col min="44" max="44" width="14.8515625" style="260" customWidth="1"/>
    <col min="45" max="47" width="13.00390625" style="260" customWidth="1"/>
    <col min="48" max="48" width="15.8515625" style="260" customWidth="1"/>
    <col min="49" max="49" width="15.140625" style="260" customWidth="1"/>
    <col min="50" max="50" width="15.57421875" style="260" customWidth="1"/>
    <col min="51" max="51" width="14.140625" style="260" customWidth="1"/>
    <col min="52" max="53" width="13.00390625" style="260" customWidth="1"/>
    <col min="54" max="54" width="15.57421875" style="260" customWidth="1"/>
    <col min="55" max="55" width="16.421875" style="260" customWidth="1"/>
    <col min="56" max="56" width="15.8515625" style="260" customWidth="1"/>
    <col min="57" max="57" width="14.7109375" style="260" customWidth="1"/>
    <col min="58" max="58" width="14.140625" style="260" customWidth="1"/>
    <col min="59" max="59" width="13.00390625" style="260" customWidth="1"/>
    <col min="60" max="60" width="14.7109375" style="260" customWidth="1"/>
    <col min="61" max="61" width="14.140625" style="260" customWidth="1"/>
    <col min="62" max="62" width="13.00390625" style="260" customWidth="1"/>
    <col min="63" max="63" width="15.421875" style="260" customWidth="1"/>
    <col min="64" max="64" width="14.8515625" style="260" customWidth="1"/>
    <col min="65" max="65" width="13.00390625" style="260" customWidth="1"/>
    <col min="66" max="66" width="15.57421875" style="260" customWidth="1"/>
    <col min="67" max="67" width="16.8515625" style="260" customWidth="1"/>
    <col min="68" max="68" width="16.7109375" style="260" customWidth="1"/>
    <col min="69" max="69" width="16.140625" style="260" customWidth="1"/>
    <col min="70" max="70" width="16.28125" style="260" customWidth="1"/>
    <col min="71" max="71" width="15.140625" style="260" customWidth="1"/>
    <col min="72" max="72" width="16.00390625" style="260" customWidth="1"/>
    <col min="73" max="74" width="15.57421875" style="260" customWidth="1"/>
    <col min="75" max="75" width="17.8515625" style="260" customWidth="1"/>
    <col min="76" max="76" width="16.8515625" style="260" customWidth="1"/>
    <col min="77" max="77" width="17.28125" style="260" customWidth="1"/>
    <col min="78" max="79" width="13.00390625" style="260" customWidth="1"/>
    <col min="80" max="80" width="14.8515625" style="260" customWidth="1"/>
    <col min="81" max="81" width="14.421875" style="260" customWidth="1"/>
    <col min="82" max="83" width="13.00390625" style="260" customWidth="1"/>
    <col min="84" max="84" width="14.421875" style="260" customWidth="1"/>
    <col min="85" max="85" width="14.7109375" style="260" customWidth="1"/>
    <col min="86" max="86" width="14.8515625" style="260" customWidth="1"/>
    <col min="87" max="87" width="14.7109375" style="260" customWidth="1"/>
    <col min="88" max="88" width="14.421875" style="260" customWidth="1"/>
    <col min="89" max="89" width="15.140625" style="260" customWidth="1"/>
    <col min="90" max="91" width="14.421875" style="260" customWidth="1"/>
    <col min="92" max="92" width="14.140625" style="260" customWidth="1"/>
    <col min="93" max="93" width="14.421875" style="260" customWidth="1"/>
    <col min="94" max="96" width="14.7109375" style="260" customWidth="1"/>
    <col min="97" max="98" width="14.421875" style="260" customWidth="1"/>
    <col min="99" max="99" width="15.421875" style="260" customWidth="1"/>
    <col min="100" max="100" width="14.140625" style="260" customWidth="1"/>
    <col min="101" max="102" width="14.7109375" style="260" customWidth="1"/>
    <col min="103" max="103" width="14.421875" style="260" customWidth="1"/>
    <col min="104" max="104" width="14.8515625" style="260" customWidth="1"/>
    <col min="105" max="107" width="13.00390625" style="260" customWidth="1"/>
    <col min="108" max="108" width="14.7109375" style="260" customWidth="1"/>
    <col min="109" max="109" width="14.421875" style="260" customWidth="1"/>
    <col min="110" max="110" width="13.7109375" style="260" customWidth="1"/>
    <col min="111" max="113" width="13.00390625" style="260" customWidth="1"/>
    <col min="114" max="115" width="14.140625" style="260" customWidth="1"/>
    <col min="116" max="116" width="14.421875" style="260" customWidth="1"/>
    <col min="117" max="119" width="13.00390625" style="260" customWidth="1"/>
    <col min="120" max="122" width="14.7109375" style="260" customWidth="1"/>
    <col min="123" max="125" width="13.00390625" style="260" customWidth="1"/>
    <col min="126" max="126" width="14.7109375" style="260" customWidth="1"/>
    <col min="127" max="127" width="14.00390625" style="260" customWidth="1"/>
    <col min="128" max="128" width="14.140625" style="260" customWidth="1"/>
    <col min="129" max="131" width="14.421875" style="260" customWidth="1"/>
    <col min="132" max="134" width="13.00390625" style="260" customWidth="1"/>
    <col min="135" max="135" width="14.00390625" style="260" customWidth="1"/>
    <col min="136" max="137" width="14.140625" style="260" customWidth="1"/>
    <col min="138" max="138" width="15.28125" style="260" customWidth="1"/>
    <col min="139" max="140" width="16.140625" style="260" customWidth="1"/>
    <col min="141" max="141" width="14.7109375" style="260" customWidth="1"/>
    <col min="142" max="146" width="13.00390625" style="260" customWidth="1"/>
    <col min="147" max="149" width="14.140625" style="260" customWidth="1"/>
    <col min="150" max="151" width="13.00390625" style="260" customWidth="1"/>
    <col min="152" max="152" width="14.140625" style="260" customWidth="1"/>
    <col min="153" max="153" width="14.00390625" style="260" customWidth="1"/>
    <col min="154" max="154" width="14.421875" style="260" customWidth="1"/>
    <col min="155" max="155" width="14.140625" style="260" customWidth="1"/>
    <col min="156" max="164" width="13.00390625" style="260" customWidth="1"/>
    <col min="165" max="165" width="14.140625" style="260" customWidth="1"/>
    <col min="166" max="166" width="14.421875" style="260" customWidth="1"/>
    <col min="167" max="167" width="14.140625" style="260" customWidth="1"/>
    <col min="168" max="168" width="14.140625" style="325" customWidth="1"/>
    <col min="169" max="169" width="14.421875" style="325" customWidth="1"/>
    <col min="170" max="171" width="14.140625" style="325" customWidth="1"/>
    <col min="172" max="172" width="14.421875" style="325" customWidth="1"/>
    <col min="173" max="173" width="14.140625" style="325" customWidth="1"/>
    <col min="174" max="177" width="13.00390625" style="260" customWidth="1"/>
    <col min="178" max="179" width="14.140625" style="260" customWidth="1"/>
    <col min="180" max="185" width="13.00390625" style="260" customWidth="1"/>
    <col min="186" max="186" width="14.140625" style="260" customWidth="1"/>
    <col min="187" max="187" width="14.00390625" style="260" customWidth="1"/>
    <col min="188" max="188" width="14.140625" style="260" customWidth="1"/>
    <col min="189" max="194" width="13.00390625" style="260" customWidth="1"/>
    <col min="195" max="196" width="14.421875" style="260" customWidth="1"/>
    <col min="197" max="198" width="14.00390625" style="260" customWidth="1"/>
    <col min="199" max="199" width="14.421875" style="260" customWidth="1"/>
    <col min="200" max="200" width="14.00390625" style="260" customWidth="1"/>
    <col min="201" max="201" width="17.140625" style="260" customWidth="1"/>
    <col min="202" max="202" width="15.8515625" style="260" customWidth="1"/>
    <col min="203" max="203" width="16.57421875" style="260" customWidth="1"/>
    <col min="204" max="206" width="13.00390625" style="260" customWidth="1"/>
    <col min="207" max="207" width="15.421875" style="260" customWidth="1"/>
    <col min="208" max="208" width="15.57421875" style="260" customWidth="1"/>
    <col min="209" max="209" width="16.421875" style="261" customWidth="1"/>
    <col min="210" max="210" width="14.8515625" style="260" customWidth="1"/>
    <col min="211" max="211" width="15.140625" style="260" customWidth="1"/>
    <col min="212" max="212" width="14.421875" style="260" customWidth="1"/>
    <col min="213" max="215" width="13.00390625" style="260" customWidth="1"/>
    <col min="216" max="216" width="17.8515625" style="260" customWidth="1"/>
    <col min="217" max="217" width="17.7109375" style="260" customWidth="1"/>
    <col min="218" max="218" width="18.57421875" style="260" customWidth="1"/>
    <col min="219" max="219" width="14.7109375" style="260" customWidth="1"/>
    <col min="220" max="221" width="14.421875" style="260" customWidth="1"/>
    <col min="222" max="222" width="14.140625" style="260" customWidth="1"/>
    <col min="223" max="223" width="13.421875" style="260" customWidth="1"/>
    <col min="224" max="224" width="12.57421875" style="260" customWidth="1"/>
    <col min="225" max="225" width="15.57421875" style="260" customWidth="1"/>
    <col min="226" max="226" width="15.28125" style="260" customWidth="1"/>
    <col min="227" max="227" width="15.00390625" style="260" customWidth="1"/>
    <col min="228" max="228" width="17.28125" style="260" customWidth="1"/>
    <col min="229" max="255" width="13.00390625" style="260" customWidth="1"/>
    <col min="256" max="16384" width="13.00390625" style="260" customWidth="1"/>
  </cols>
  <sheetData>
    <row r="1" ht="15">
      <c r="Q1" s="260" t="s">
        <v>1199</v>
      </c>
    </row>
    <row r="2" ht="15">
      <c r="Q2" s="260" t="s">
        <v>1187</v>
      </c>
    </row>
    <row r="3" ht="15">
      <c r="Q3" s="260" t="s">
        <v>1188</v>
      </c>
    </row>
    <row r="4" ht="15">
      <c r="Q4" s="260" t="s">
        <v>1189</v>
      </c>
    </row>
    <row r="5" ht="15">
      <c r="Q5" s="260" t="s">
        <v>1207</v>
      </c>
    </row>
    <row r="7" spans="48:224" ht="15">
      <c r="AV7" s="262"/>
      <c r="AW7" s="262"/>
      <c r="AX7" s="262"/>
      <c r="AY7" s="262"/>
      <c r="AZ7" s="262"/>
      <c r="BA7" s="262"/>
      <c r="BE7" s="263"/>
      <c r="BF7" s="263"/>
      <c r="BG7" s="263"/>
      <c r="BH7" s="263"/>
      <c r="BI7" s="263"/>
      <c r="BJ7" s="263"/>
      <c r="BK7" s="262"/>
      <c r="BL7" s="262"/>
      <c r="BM7" s="262"/>
      <c r="BN7" s="262"/>
      <c r="BO7" s="262"/>
      <c r="BP7" s="262"/>
      <c r="CC7" s="262"/>
      <c r="CD7" s="262"/>
      <c r="CE7" s="262"/>
      <c r="DG7" s="262"/>
      <c r="DH7" s="262"/>
      <c r="DI7" s="262"/>
      <c r="EB7" s="262"/>
      <c r="EC7" s="262"/>
      <c r="ED7" s="262"/>
      <c r="EK7" s="262"/>
      <c r="EL7" s="262"/>
      <c r="EM7" s="262"/>
      <c r="GP7" s="262"/>
      <c r="GQ7" s="262"/>
      <c r="GR7" s="262"/>
      <c r="GS7" s="262"/>
      <c r="GT7" s="262"/>
      <c r="GU7" s="262"/>
      <c r="GV7" s="262"/>
      <c r="GW7" s="262"/>
      <c r="HN7" s="262"/>
      <c r="HO7" s="262"/>
      <c r="HP7" s="262"/>
    </row>
    <row r="8" spans="1:254" s="44" customFormat="1" ht="69" customHeight="1">
      <c r="A8" s="392" t="s">
        <v>29</v>
      </c>
      <c r="B8" s="399" t="s">
        <v>4</v>
      </c>
      <c r="C8" s="392" t="s">
        <v>777</v>
      </c>
      <c r="D8" s="392"/>
      <c r="E8" s="392"/>
      <c r="F8" s="393" t="s">
        <v>30</v>
      </c>
      <c r="G8" s="393"/>
      <c r="H8" s="393"/>
      <c r="I8" s="393" t="s">
        <v>31</v>
      </c>
      <c r="J8" s="393"/>
      <c r="K8" s="393"/>
      <c r="L8" s="413" t="s">
        <v>457</v>
      </c>
      <c r="M8" s="414"/>
      <c r="N8" s="415"/>
      <c r="O8" s="392" t="s">
        <v>32</v>
      </c>
      <c r="P8" s="392"/>
      <c r="Q8" s="392"/>
      <c r="R8" s="412" t="s">
        <v>249</v>
      </c>
      <c r="S8" s="412"/>
      <c r="T8" s="412"/>
      <c r="U8" s="392" t="s">
        <v>778</v>
      </c>
      <c r="V8" s="392"/>
      <c r="W8" s="392"/>
      <c r="X8" s="392" t="s">
        <v>219</v>
      </c>
      <c r="Y8" s="392"/>
      <c r="Z8" s="392"/>
      <c r="AA8" s="392" t="s">
        <v>33</v>
      </c>
      <c r="AB8" s="392"/>
      <c r="AC8" s="392"/>
      <c r="AD8" s="392" t="s">
        <v>660</v>
      </c>
      <c r="AE8" s="392"/>
      <c r="AF8" s="392"/>
      <c r="AG8" s="392" t="s">
        <v>779</v>
      </c>
      <c r="AH8" s="392"/>
      <c r="AI8" s="392"/>
      <c r="AJ8" s="392" t="s">
        <v>218</v>
      </c>
      <c r="AK8" s="392"/>
      <c r="AL8" s="392"/>
      <c r="AM8" s="398" t="s">
        <v>134</v>
      </c>
      <c r="AN8" s="398"/>
      <c r="AO8" s="398"/>
      <c r="AP8" s="392" t="s">
        <v>34</v>
      </c>
      <c r="AQ8" s="392"/>
      <c r="AR8" s="392"/>
      <c r="AS8" s="392" t="s">
        <v>441</v>
      </c>
      <c r="AT8" s="392"/>
      <c r="AU8" s="392"/>
      <c r="AV8" s="392" t="s">
        <v>440</v>
      </c>
      <c r="AW8" s="392"/>
      <c r="AX8" s="392"/>
      <c r="AY8" s="392" t="s">
        <v>43</v>
      </c>
      <c r="AZ8" s="392"/>
      <c r="BA8" s="392"/>
      <c r="BB8" s="392" t="s">
        <v>780</v>
      </c>
      <c r="BC8" s="392"/>
      <c r="BD8" s="392"/>
      <c r="BE8" s="416" t="s">
        <v>47</v>
      </c>
      <c r="BF8" s="417"/>
      <c r="BG8" s="418"/>
      <c r="BH8" s="416" t="s">
        <v>925</v>
      </c>
      <c r="BI8" s="417"/>
      <c r="BJ8" s="418"/>
      <c r="BK8" s="416" t="s">
        <v>41</v>
      </c>
      <c r="BL8" s="417"/>
      <c r="BM8" s="418"/>
      <c r="BN8" s="416" t="s">
        <v>44</v>
      </c>
      <c r="BO8" s="417"/>
      <c r="BP8" s="418"/>
      <c r="BQ8" s="392" t="s">
        <v>490</v>
      </c>
      <c r="BR8" s="392"/>
      <c r="BS8" s="392"/>
      <c r="BT8" s="393" t="s">
        <v>251</v>
      </c>
      <c r="BU8" s="393"/>
      <c r="BV8" s="393"/>
      <c r="BW8" s="393" t="s">
        <v>35</v>
      </c>
      <c r="BX8" s="393"/>
      <c r="BY8" s="393"/>
      <c r="BZ8" s="393" t="s">
        <v>155</v>
      </c>
      <c r="CA8" s="393"/>
      <c r="CB8" s="393"/>
      <c r="CC8" s="392" t="s">
        <v>500</v>
      </c>
      <c r="CD8" s="392"/>
      <c r="CE8" s="392"/>
      <c r="CF8" s="392" t="s">
        <v>809</v>
      </c>
      <c r="CG8" s="392"/>
      <c r="CH8" s="392"/>
      <c r="CI8" s="392" t="s">
        <v>36</v>
      </c>
      <c r="CJ8" s="392"/>
      <c r="CK8" s="392"/>
      <c r="CL8" s="392" t="s">
        <v>810</v>
      </c>
      <c r="CM8" s="392"/>
      <c r="CN8" s="392"/>
      <c r="CO8" s="392" t="s">
        <v>808</v>
      </c>
      <c r="CP8" s="392"/>
      <c r="CQ8" s="392"/>
      <c r="CR8" s="392" t="s">
        <v>807</v>
      </c>
      <c r="CS8" s="392"/>
      <c r="CT8" s="392"/>
      <c r="CU8" s="392" t="s">
        <v>445</v>
      </c>
      <c r="CV8" s="392"/>
      <c r="CW8" s="392"/>
      <c r="CX8" s="392" t="s">
        <v>806</v>
      </c>
      <c r="CY8" s="392"/>
      <c r="CZ8" s="392"/>
      <c r="DA8" s="400" t="s">
        <v>745</v>
      </c>
      <c r="DB8" s="401"/>
      <c r="DC8" s="402"/>
      <c r="DD8" s="392" t="s">
        <v>758</v>
      </c>
      <c r="DE8" s="392"/>
      <c r="DF8" s="392"/>
      <c r="DG8" s="392" t="s">
        <v>811</v>
      </c>
      <c r="DH8" s="392"/>
      <c r="DI8" s="392"/>
      <c r="DJ8" s="392" t="s">
        <v>37</v>
      </c>
      <c r="DK8" s="392"/>
      <c r="DL8" s="392"/>
      <c r="DM8" s="392" t="s">
        <v>1197</v>
      </c>
      <c r="DN8" s="392"/>
      <c r="DO8" s="392"/>
      <c r="DP8" s="392" t="s">
        <v>38</v>
      </c>
      <c r="DQ8" s="392"/>
      <c r="DR8" s="392"/>
      <c r="DS8" s="392" t="s">
        <v>39</v>
      </c>
      <c r="DT8" s="392"/>
      <c r="DU8" s="392"/>
      <c r="DV8" s="392" t="s">
        <v>40</v>
      </c>
      <c r="DW8" s="392"/>
      <c r="DX8" s="392"/>
      <c r="DY8" s="392" t="s">
        <v>48</v>
      </c>
      <c r="DZ8" s="392"/>
      <c r="EA8" s="392"/>
      <c r="EB8" s="392" t="s">
        <v>923</v>
      </c>
      <c r="EC8" s="392"/>
      <c r="ED8" s="392"/>
      <c r="EE8" s="392" t="s">
        <v>49</v>
      </c>
      <c r="EF8" s="392"/>
      <c r="EG8" s="392"/>
      <c r="EH8" s="392" t="s">
        <v>759</v>
      </c>
      <c r="EI8" s="392"/>
      <c r="EJ8" s="392"/>
      <c r="EK8" s="392" t="s">
        <v>760</v>
      </c>
      <c r="EL8" s="392"/>
      <c r="EM8" s="392"/>
      <c r="EN8" s="392" t="s">
        <v>415</v>
      </c>
      <c r="EO8" s="392"/>
      <c r="EP8" s="392"/>
      <c r="EQ8" s="392" t="s">
        <v>812</v>
      </c>
      <c r="ER8" s="392"/>
      <c r="ES8" s="392"/>
      <c r="ET8" s="392" t="s">
        <v>814</v>
      </c>
      <c r="EU8" s="392"/>
      <c r="EV8" s="392"/>
      <c r="EW8" s="392" t="s">
        <v>815</v>
      </c>
      <c r="EX8" s="392"/>
      <c r="EY8" s="392"/>
      <c r="EZ8" s="392" t="s">
        <v>816</v>
      </c>
      <c r="FA8" s="392"/>
      <c r="FB8" s="392"/>
      <c r="FC8" s="392" t="s">
        <v>154</v>
      </c>
      <c r="FD8" s="392"/>
      <c r="FE8" s="392"/>
      <c r="FF8" s="392" t="s">
        <v>817</v>
      </c>
      <c r="FG8" s="392"/>
      <c r="FH8" s="392"/>
      <c r="FI8" s="392" t="s">
        <v>90</v>
      </c>
      <c r="FJ8" s="392"/>
      <c r="FK8" s="392"/>
      <c r="FL8" s="398" t="s">
        <v>671</v>
      </c>
      <c r="FM8" s="398"/>
      <c r="FN8" s="398"/>
      <c r="FO8" s="398" t="s">
        <v>672</v>
      </c>
      <c r="FP8" s="398"/>
      <c r="FQ8" s="398"/>
      <c r="FR8" s="392" t="s">
        <v>813</v>
      </c>
      <c r="FS8" s="392"/>
      <c r="FT8" s="392"/>
      <c r="FU8" s="392" t="s">
        <v>818</v>
      </c>
      <c r="FV8" s="392"/>
      <c r="FW8" s="392"/>
      <c r="FX8" s="392" t="s">
        <v>50</v>
      </c>
      <c r="FY8" s="392"/>
      <c r="FZ8" s="392"/>
      <c r="GA8" s="392" t="s">
        <v>819</v>
      </c>
      <c r="GB8" s="392"/>
      <c r="GC8" s="392"/>
      <c r="GD8" s="392" t="s">
        <v>258</v>
      </c>
      <c r="GE8" s="392"/>
      <c r="GF8" s="392"/>
      <c r="GG8" s="392" t="s">
        <v>879</v>
      </c>
      <c r="GH8" s="392"/>
      <c r="GI8" s="392"/>
      <c r="GJ8" s="392" t="s">
        <v>88</v>
      </c>
      <c r="GK8" s="392"/>
      <c r="GL8" s="392"/>
      <c r="GM8" s="392" t="s">
        <v>820</v>
      </c>
      <c r="GN8" s="392"/>
      <c r="GO8" s="392"/>
      <c r="GP8" s="392" t="s">
        <v>821</v>
      </c>
      <c r="GQ8" s="392"/>
      <c r="GR8" s="392"/>
      <c r="GS8" s="406" t="s">
        <v>743</v>
      </c>
      <c r="GT8" s="407"/>
      <c r="GU8" s="408"/>
      <c r="GV8" s="406" t="s">
        <v>744</v>
      </c>
      <c r="GW8" s="407"/>
      <c r="GX8" s="408"/>
      <c r="GY8" s="392" t="s">
        <v>822</v>
      </c>
      <c r="GZ8" s="392"/>
      <c r="HA8" s="392"/>
      <c r="HB8" s="392" t="s">
        <v>823</v>
      </c>
      <c r="HC8" s="392"/>
      <c r="HD8" s="392"/>
      <c r="HE8" s="392" t="s">
        <v>45</v>
      </c>
      <c r="HF8" s="392"/>
      <c r="HG8" s="392"/>
      <c r="HH8" s="392" t="s">
        <v>46</v>
      </c>
      <c r="HI8" s="392"/>
      <c r="HJ8" s="392"/>
      <c r="HK8" s="392" t="s">
        <v>1196</v>
      </c>
      <c r="HL8" s="392"/>
      <c r="HM8" s="392"/>
      <c r="HN8" s="392" t="s">
        <v>158</v>
      </c>
      <c r="HO8" s="392"/>
      <c r="HP8" s="392"/>
      <c r="HQ8" s="393" t="s">
        <v>604</v>
      </c>
      <c r="HR8" s="393"/>
      <c r="HS8" s="393"/>
      <c r="HT8" s="422"/>
      <c r="HU8" s="423"/>
      <c r="HV8" s="423"/>
      <c r="HW8" s="423"/>
      <c r="HX8" s="423"/>
      <c r="HY8" s="423"/>
      <c r="HZ8" s="423"/>
      <c r="IA8" s="423"/>
      <c r="IB8" s="423"/>
      <c r="IC8" s="423"/>
      <c r="ID8" s="423"/>
      <c r="IE8" s="423"/>
      <c r="IF8" s="423"/>
      <c r="IG8" s="423"/>
      <c r="IH8" s="423"/>
      <c r="II8" s="423"/>
      <c r="IJ8" s="423"/>
      <c r="IK8" s="423"/>
      <c r="IL8" s="423"/>
      <c r="IM8" s="423"/>
      <c r="IN8" s="423"/>
      <c r="IO8" s="423"/>
      <c r="IP8" s="423"/>
      <c r="IQ8" s="423"/>
      <c r="IR8" s="423"/>
      <c r="IS8" s="423"/>
      <c r="IT8" s="423"/>
    </row>
    <row r="9" spans="1:227" s="44" customFormat="1" ht="37.5" customHeight="1">
      <c r="A9" s="392"/>
      <c r="B9" s="399"/>
      <c r="C9" s="264">
        <v>2009</v>
      </c>
      <c r="D9" s="264">
        <v>2010</v>
      </c>
      <c r="E9" s="264">
        <v>2011</v>
      </c>
      <c r="F9" s="264">
        <v>2009</v>
      </c>
      <c r="G9" s="264">
        <v>2010</v>
      </c>
      <c r="H9" s="264">
        <v>2011</v>
      </c>
      <c r="I9" s="264">
        <v>2009</v>
      </c>
      <c r="J9" s="264">
        <v>2010</v>
      </c>
      <c r="K9" s="264">
        <v>2011</v>
      </c>
      <c r="L9" s="264">
        <v>2009</v>
      </c>
      <c r="M9" s="264">
        <v>2010</v>
      </c>
      <c r="N9" s="264">
        <v>2011</v>
      </c>
      <c r="O9" s="264">
        <v>2009</v>
      </c>
      <c r="P9" s="264">
        <v>2010</v>
      </c>
      <c r="Q9" s="264">
        <v>2011</v>
      </c>
      <c r="R9" s="264">
        <v>2009</v>
      </c>
      <c r="S9" s="264">
        <v>2010</v>
      </c>
      <c r="T9" s="264">
        <v>2011</v>
      </c>
      <c r="U9" s="264">
        <v>2009</v>
      </c>
      <c r="V9" s="264">
        <v>2010</v>
      </c>
      <c r="W9" s="264">
        <v>2011</v>
      </c>
      <c r="X9" s="264">
        <v>2009</v>
      </c>
      <c r="Y9" s="264">
        <v>2010</v>
      </c>
      <c r="Z9" s="264">
        <v>2011</v>
      </c>
      <c r="AA9" s="264">
        <v>2009</v>
      </c>
      <c r="AB9" s="264">
        <v>2010</v>
      </c>
      <c r="AC9" s="264">
        <v>2011</v>
      </c>
      <c r="AD9" s="264">
        <v>2009</v>
      </c>
      <c r="AE9" s="264">
        <v>2010</v>
      </c>
      <c r="AF9" s="264">
        <v>2011</v>
      </c>
      <c r="AG9" s="264">
        <v>2009</v>
      </c>
      <c r="AH9" s="264">
        <v>2010</v>
      </c>
      <c r="AI9" s="264">
        <v>2011</v>
      </c>
      <c r="AJ9" s="264">
        <v>2009</v>
      </c>
      <c r="AK9" s="264">
        <v>2010</v>
      </c>
      <c r="AL9" s="264">
        <v>2011</v>
      </c>
      <c r="AM9" s="326">
        <v>2009</v>
      </c>
      <c r="AN9" s="326">
        <v>2010</v>
      </c>
      <c r="AO9" s="326">
        <v>2011</v>
      </c>
      <c r="AP9" s="264">
        <v>2009</v>
      </c>
      <c r="AQ9" s="264">
        <v>2010</v>
      </c>
      <c r="AR9" s="264">
        <v>2011</v>
      </c>
      <c r="AS9" s="264">
        <v>2009</v>
      </c>
      <c r="AT9" s="264">
        <v>2010</v>
      </c>
      <c r="AU9" s="264">
        <v>2011</v>
      </c>
      <c r="AV9" s="264">
        <v>2009</v>
      </c>
      <c r="AW9" s="264">
        <v>2010</v>
      </c>
      <c r="AX9" s="264">
        <v>2011</v>
      </c>
      <c r="AY9" s="264">
        <v>2009</v>
      </c>
      <c r="AZ9" s="264">
        <v>2010</v>
      </c>
      <c r="BA9" s="264">
        <v>2011</v>
      </c>
      <c r="BB9" s="264">
        <v>2009</v>
      </c>
      <c r="BC9" s="264">
        <v>2010</v>
      </c>
      <c r="BD9" s="264">
        <v>2011</v>
      </c>
      <c r="BE9" s="264">
        <v>2009</v>
      </c>
      <c r="BF9" s="264">
        <v>2010</v>
      </c>
      <c r="BG9" s="264">
        <v>2011</v>
      </c>
      <c r="BH9" s="264">
        <v>2009</v>
      </c>
      <c r="BI9" s="264">
        <v>2010</v>
      </c>
      <c r="BJ9" s="264">
        <v>2011</v>
      </c>
      <c r="BK9" s="264">
        <v>2009</v>
      </c>
      <c r="BL9" s="264">
        <v>2010</v>
      </c>
      <c r="BM9" s="264">
        <v>2011</v>
      </c>
      <c r="BN9" s="264">
        <v>2009</v>
      </c>
      <c r="BO9" s="264">
        <v>2010</v>
      </c>
      <c r="BP9" s="264">
        <v>2011</v>
      </c>
      <c r="BQ9" s="264">
        <v>2009</v>
      </c>
      <c r="BR9" s="264">
        <v>2010</v>
      </c>
      <c r="BS9" s="264">
        <v>2011</v>
      </c>
      <c r="BT9" s="264">
        <v>2009</v>
      </c>
      <c r="BU9" s="264">
        <v>2010</v>
      </c>
      <c r="BV9" s="264">
        <v>2011</v>
      </c>
      <c r="BW9" s="264">
        <v>2009</v>
      </c>
      <c r="BX9" s="264">
        <v>2010</v>
      </c>
      <c r="BY9" s="264">
        <v>2011</v>
      </c>
      <c r="BZ9" s="264">
        <v>2009</v>
      </c>
      <c r="CA9" s="264">
        <v>2010</v>
      </c>
      <c r="CB9" s="264">
        <v>2011</v>
      </c>
      <c r="CC9" s="264">
        <v>2009</v>
      </c>
      <c r="CD9" s="264">
        <v>2010</v>
      </c>
      <c r="CE9" s="264">
        <v>2011</v>
      </c>
      <c r="CF9" s="264">
        <v>2009</v>
      </c>
      <c r="CG9" s="264">
        <v>2010</v>
      </c>
      <c r="CH9" s="264">
        <v>2011</v>
      </c>
      <c r="CI9" s="264">
        <v>2009</v>
      </c>
      <c r="CJ9" s="264">
        <v>2010</v>
      </c>
      <c r="CK9" s="264">
        <v>2011</v>
      </c>
      <c r="CL9" s="264">
        <v>2009</v>
      </c>
      <c r="CM9" s="264">
        <v>2010</v>
      </c>
      <c r="CN9" s="264">
        <v>2011</v>
      </c>
      <c r="CO9" s="264">
        <v>2009</v>
      </c>
      <c r="CP9" s="264">
        <v>2010</v>
      </c>
      <c r="CQ9" s="264">
        <v>2011</v>
      </c>
      <c r="CR9" s="264">
        <v>2009</v>
      </c>
      <c r="CS9" s="264">
        <v>2010</v>
      </c>
      <c r="CT9" s="264">
        <v>2011</v>
      </c>
      <c r="CU9" s="264">
        <v>2009</v>
      </c>
      <c r="CV9" s="264">
        <v>2010</v>
      </c>
      <c r="CW9" s="264">
        <v>2011</v>
      </c>
      <c r="CX9" s="264">
        <v>2009</v>
      </c>
      <c r="CY9" s="264">
        <v>2010</v>
      </c>
      <c r="CZ9" s="264">
        <v>2011</v>
      </c>
      <c r="DA9" s="264">
        <v>2009</v>
      </c>
      <c r="DB9" s="264">
        <v>2010</v>
      </c>
      <c r="DC9" s="264">
        <v>2011</v>
      </c>
      <c r="DD9" s="264">
        <v>2009</v>
      </c>
      <c r="DE9" s="264">
        <v>2010</v>
      </c>
      <c r="DF9" s="264">
        <v>2011</v>
      </c>
      <c r="DG9" s="264">
        <v>2009</v>
      </c>
      <c r="DH9" s="264">
        <v>2010</v>
      </c>
      <c r="DI9" s="264">
        <v>2011</v>
      </c>
      <c r="DJ9" s="264">
        <v>2009</v>
      </c>
      <c r="DK9" s="264">
        <v>2010</v>
      </c>
      <c r="DL9" s="264">
        <v>2011</v>
      </c>
      <c r="DM9" s="264">
        <v>2009</v>
      </c>
      <c r="DN9" s="264">
        <v>2010</v>
      </c>
      <c r="DO9" s="264">
        <v>2011</v>
      </c>
      <c r="DP9" s="264">
        <v>2009</v>
      </c>
      <c r="DQ9" s="264">
        <v>2010</v>
      </c>
      <c r="DR9" s="264">
        <v>2011</v>
      </c>
      <c r="DS9" s="264">
        <v>2009</v>
      </c>
      <c r="DT9" s="264">
        <v>2010</v>
      </c>
      <c r="DU9" s="264">
        <v>2011</v>
      </c>
      <c r="DV9" s="264">
        <v>2009</v>
      </c>
      <c r="DW9" s="264">
        <v>2010</v>
      </c>
      <c r="DX9" s="264">
        <v>2011</v>
      </c>
      <c r="DY9" s="264">
        <v>2009</v>
      </c>
      <c r="DZ9" s="264">
        <v>2010</v>
      </c>
      <c r="EA9" s="264">
        <v>2011</v>
      </c>
      <c r="EB9" s="264">
        <v>2009</v>
      </c>
      <c r="EC9" s="264">
        <v>2010</v>
      </c>
      <c r="ED9" s="264">
        <v>2011</v>
      </c>
      <c r="EE9" s="264">
        <v>2009</v>
      </c>
      <c r="EF9" s="264">
        <v>2010</v>
      </c>
      <c r="EG9" s="264">
        <v>2011</v>
      </c>
      <c r="EH9" s="264">
        <v>2009</v>
      </c>
      <c r="EI9" s="264">
        <v>2010</v>
      </c>
      <c r="EJ9" s="264">
        <v>2011</v>
      </c>
      <c r="EK9" s="264">
        <v>2009</v>
      </c>
      <c r="EL9" s="264">
        <v>2010</v>
      </c>
      <c r="EM9" s="264">
        <v>2011</v>
      </c>
      <c r="EN9" s="264">
        <v>2009</v>
      </c>
      <c r="EO9" s="264">
        <v>2010</v>
      </c>
      <c r="EP9" s="264">
        <v>2011</v>
      </c>
      <c r="EQ9" s="264">
        <v>2009</v>
      </c>
      <c r="ER9" s="264">
        <v>2010</v>
      </c>
      <c r="ES9" s="264">
        <v>2011</v>
      </c>
      <c r="ET9" s="264">
        <v>2009</v>
      </c>
      <c r="EU9" s="264">
        <v>2010</v>
      </c>
      <c r="EV9" s="264">
        <v>2011</v>
      </c>
      <c r="EW9" s="264">
        <v>2009</v>
      </c>
      <c r="EX9" s="264">
        <v>2010</v>
      </c>
      <c r="EY9" s="264">
        <v>2011</v>
      </c>
      <c r="EZ9" s="264">
        <v>2009</v>
      </c>
      <c r="FA9" s="264">
        <v>2010</v>
      </c>
      <c r="FB9" s="264">
        <v>2011</v>
      </c>
      <c r="FC9" s="264">
        <v>2009</v>
      </c>
      <c r="FD9" s="264">
        <v>2010</v>
      </c>
      <c r="FE9" s="264">
        <v>2011</v>
      </c>
      <c r="FF9" s="264">
        <v>2009</v>
      </c>
      <c r="FG9" s="264">
        <v>2010</v>
      </c>
      <c r="FH9" s="264">
        <v>2011</v>
      </c>
      <c r="FI9" s="264">
        <v>2009</v>
      </c>
      <c r="FJ9" s="264">
        <v>2010</v>
      </c>
      <c r="FK9" s="264">
        <v>2011</v>
      </c>
      <c r="FL9" s="326">
        <v>2009</v>
      </c>
      <c r="FM9" s="326">
        <v>2010</v>
      </c>
      <c r="FN9" s="326">
        <v>2011</v>
      </c>
      <c r="FO9" s="326">
        <v>2009</v>
      </c>
      <c r="FP9" s="326">
        <v>2010</v>
      </c>
      <c r="FQ9" s="326">
        <v>2011</v>
      </c>
      <c r="FR9" s="264">
        <v>2009</v>
      </c>
      <c r="FS9" s="264">
        <v>2010</v>
      </c>
      <c r="FT9" s="264">
        <v>2011</v>
      </c>
      <c r="FU9" s="264">
        <v>2009</v>
      </c>
      <c r="FV9" s="264">
        <v>2010</v>
      </c>
      <c r="FW9" s="264">
        <v>2011</v>
      </c>
      <c r="FX9" s="264">
        <v>2009</v>
      </c>
      <c r="FY9" s="264">
        <v>2010</v>
      </c>
      <c r="FZ9" s="264">
        <v>2011</v>
      </c>
      <c r="GA9" s="264">
        <v>2009</v>
      </c>
      <c r="GB9" s="264">
        <v>2010</v>
      </c>
      <c r="GC9" s="264">
        <v>2011</v>
      </c>
      <c r="GD9" s="264">
        <v>2009</v>
      </c>
      <c r="GE9" s="264">
        <v>2010</v>
      </c>
      <c r="GF9" s="264">
        <v>2011</v>
      </c>
      <c r="GG9" s="264">
        <v>2009</v>
      </c>
      <c r="GH9" s="264">
        <v>2010</v>
      </c>
      <c r="GI9" s="264">
        <v>2011</v>
      </c>
      <c r="GJ9" s="264">
        <v>2009</v>
      </c>
      <c r="GK9" s="264">
        <v>2010</v>
      </c>
      <c r="GL9" s="264">
        <v>2011</v>
      </c>
      <c r="GM9" s="264">
        <v>2009</v>
      </c>
      <c r="GN9" s="264">
        <v>2010</v>
      </c>
      <c r="GO9" s="264">
        <v>2011</v>
      </c>
      <c r="GP9" s="264">
        <v>2009</v>
      </c>
      <c r="GQ9" s="264">
        <v>2010</v>
      </c>
      <c r="GR9" s="264">
        <v>2011</v>
      </c>
      <c r="GS9" s="264">
        <v>2009</v>
      </c>
      <c r="GT9" s="264">
        <v>2010</v>
      </c>
      <c r="GU9" s="264">
        <v>2011</v>
      </c>
      <c r="GV9" s="264">
        <v>2009</v>
      </c>
      <c r="GW9" s="264">
        <v>2010</v>
      </c>
      <c r="GX9" s="264">
        <v>2011</v>
      </c>
      <c r="GY9" s="264">
        <v>2009</v>
      </c>
      <c r="GZ9" s="264">
        <v>2010</v>
      </c>
      <c r="HA9" s="264">
        <v>2011</v>
      </c>
      <c r="HB9" s="264">
        <v>2009</v>
      </c>
      <c r="HC9" s="264">
        <v>2010</v>
      </c>
      <c r="HD9" s="264">
        <v>2011</v>
      </c>
      <c r="HE9" s="264">
        <v>2009</v>
      </c>
      <c r="HF9" s="264">
        <v>2010</v>
      </c>
      <c r="HG9" s="264">
        <v>2011</v>
      </c>
      <c r="HH9" s="264">
        <v>2009</v>
      </c>
      <c r="HI9" s="264">
        <v>2010</v>
      </c>
      <c r="HJ9" s="264">
        <v>2011</v>
      </c>
      <c r="HK9" s="264">
        <v>2009</v>
      </c>
      <c r="HL9" s="264">
        <v>2010</v>
      </c>
      <c r="HM9" s="264">
        <v>2011</v>
      </c>
      <c r="HN9" s="264">
        <v>2009</v>
      </c>
      <c r="HO9" s="264">
        <v>2010</v>
      </c>
      <c r="HP9" s="264">
        <v>2011</v>
      </c>
      <c r="HQ9" s="264">
        <v>2009</v>
      </c>
      <c r="HR9" s="264">
        <v>2010</v>
      </c>
      <c r="HS9" s="264">
        <v>2011</v>
      </c>
    </row>
    <row r="10" spans="1:227" ht="15.75" customHeight="1">
      <c r="A10" s="265"/>
      <c r="B10" s="266" t="s">
        <v>52</v>
      </c>
      <c r="C10" s="395" t="s">
        <v>25</v>
      </c>
      <c r="D10" s="396"/>
      <c r="E10" s="397"/>
      <c r="F10" s="395" t="s">
        <v>28</v>
      </c>
      <c r="G10" s="396"/>
      <c r="H10" s="397"/>
      <c r="I10" s="395" t="s">
        <v>53</v>
      </c>
      <c r="J10" s="396"/>
      <c r="K10" s="397"/>
      <c r="L10" s="268"/>
      <c r="M10" s="268" t="s">
        <v>458</v>
      </c>
      <c r="N10" s="268"/>
      <c r="O10" s="395" t="s">
        <v>606</v>
      </c>
      <c r="P10" s="396"/>
      <c r="Q10" s="397"/>
      <c r="R10" s="395" t="s">
        <v>54</v>
      </c>
      <c r="S10" s="396"/>
      <c r="T10" s="397"/>
      <c r="U10" s="395" t="s">
        <v>605</v>
      </c>
      <c r="V10" s="396"/>
      <c r="W10" s="397"/>
      <c r="X10" s="395" t="s">
        <v>605</v>
      </c>
      <c r="Y10" s="396"/>
      <c r="Z10" s="397"/>
      <c r="AA10" s="395" t="s">
        <v>605</v>
      </c>
      <c r="AB10" s="396"/>
      <c r="AC10" s="397"/>
      <c r="AD10" s="395" t="s">
        <v>55</v>
      </c>
      <c r="AE10" s="396"/>
      <c r="AF10" s="397"/>
      <c r="AG10" s="395" t="s">
        <v>55</v>
      </c>
      <c r="AH10" s="396"/>
      <c r="AI10" s="397"/>
      <c r="AJ10" s="395" t="s">
        <v>56</v>
      </c>
      <c r="AK10" s="396"/>
      <c r="AL10" s="397"/>
      <c r="AM10" s="403" t="s">
        <v>56</v>
      </c>
      <c r="AN10" s="404"/>
      <c r="AO10" s="405"/>
      <c r="AP10" s="395" t="s">
        <v>57</v>
      </c>
      <c r="AQ10" s="396"/>
      <c r="AR10" s="397"/>
      <c r="AS10" s="395" t="s">
        <v>57</v>
      </c>
      <c r="AT10" s="396"/>
      <c r="AU10" s="397"/>
      <c r="AV10" s="395" t="s">
        <v>57</v>
      </c>
      <c r="AW10" s="396"/>
      <c r="AX10" s="397"/>
      <c r="AY10" s="395" t="s">
        <v>157</v>
      </c>
      <c r="AZ10" s="396"/>
      <c r="BA10" s="397"/>
      <c r="BB10" s="395" t="s">
        <v>607</v>
      </c>
      <c r="BC10" s="396"/>
      <c r="BD10" s="397"/>
      <c r="BE10" s="395" t="s">
        <v>607</v>
      </c>
      <c r="BF10" s="396"/>
      <c r="BG10" s="396"/>
      <c r="BH10" s="395" t="s">
        <v>156</v>
      </c>
      <c r="BI10" s="396"/>
      <c r="BJ10" s="396"/>
      <c r="BK10" s="396" t="s">
        <v>608</v>
      </c>
      <c r="BL10" s="396"/>
      <c r="BM10" s="397"/>
      <c r="BN10" s="396" t="s">
        <v>608</v>
      </c>
      <c r="BO10" s="396"/>
      <c r="BP10" s="397"/>
      <c r="BQ10" s="395" t="s">
        <v>608</v>
      </c>
      <c r="BR10" s="396"/>
      <c r="BS10" s="397"/>
      <c r="BT10" s="395" t="s">
        <v>248</v>
      </c>
      <c r="BU10" s="396"/>
      <c r="BV10" s="397"/>
      <c r="BW10" s="395" t="s">
        <v>58</v>
      </c>
      <c r="BX10" s="396"/>
      <c r="BY10" s="397"/>
      <c r="BZ10" s="395" t="s">
        <v>58</v>
      </c>
      <c r="CA10" s="396"/>
      <c r="CB10" s="397"/>
      <c r="CC10" s="395" t="s">
        <v>58</v>
      </c>
      <c r="CD10" s="396"/>
      <c r="CE10" s="397"/>
      <c r="CF10" s="395" t="s">
        <v>58</v>
      </c>
      <c r="CG10" s="396"/>
      <c r="CH10" s="397"/>
      <c r="CI10" s="395" t="s">
        <v>58</v>
      </c>
      <c r="CJ10" s="396"/>
      <c r="CK10" s="397"/>
      <c r="CL10" s="395" t="s">
        <v>58</v>
      </c>
      <c r="CM10" s="396"/>
      <c r="CN10" s="397"/>
      <c r="CO10" s="395" t="s">
        <v>227</v>
      </c>
      <c r="CP10" s="396"/>
      <c r="CQ10" s="397"/>
      <c r="CR10" s="395" t="s">
        <v>227</v>
      </c>
      <c r="CS10" s="396"/>
      <c r="CT10" s="397"/>
      <c r="CU10" s="395" t="s">
        <v>59</v>
      </c>
      <c r="CV10" s="396"/>
      <c r="CW10" s="397"/>
      <c r="CX10" s="395" t="s">
        <v>59</v>
      </c>
      <c r="CY10" s="396"/>
      <c r="CZ10" s="397"/>
      <c r="DA10" s="419" t="s">
        <v>59</v>
      </c>
      <c r="DB10" s="420"/>
      <c r="DC10" s="421"/>
      <c r="DD10" s="395" t="s">
        <v>60</v>
      </c>
      <c r="DE10" s="396"/>
      <c r="DF10" s="397"/>
      <c r="DG10" s="395" t="s">
        <v>60</v>
      </c>
      <c r="DH10" s="396"/>
      <c r="DI10" s="397"/>
      <c r="DJ10" s="395" t="s">
        <v>60</v>
      </c>
      <c r="DK10" s="396"/>
      <c r="DL10" s="397"/>
      <c r="DM10" s="395" t="s">
        <v>61</v>
      </c>
      <c r="DN10" s="396"/>
      <c r="DO10" s="397"/>
      <c r="DP10" s="395" t="s">
        <v>62</v>
      </c>
      <c r="DQ10" s="396"/>
      <c r="DR10" s="397"/>
      <c r="DS10" s="395" t="s">
        <v>63</v>
      </c>
      <c r="DT10" s="396"/>
      <c r="DU10" s="397"/>
      <c r="DV10" s="395" t="s">
        <v>64</v>
      </c>
      <c r="DW10" s="396"/>
      <c r="DX10" s="397"/>
      <c r="DY10" s="395" t="s">
        <v>64</v>
      </c>
      <c r="DZ10" s="396"/>
      <c r="EA10" s="397"/>
      <c r="EB10" s="395" t="s">
        <v>64</v>
      </c>
      <c r="EC10" s="396"/>
      <c r="ED10" s="397"/>
      <c r="EE10" s="395" t="s">
        <v>65</v>
      </c>
      <c r="EF10" s="396"/>
      <c r="EG10" s="397"/>
      <c r="EH10" s="395" t="s">
        <v>65</v>
      </c>
      <c r="EI10" s="396"/>
      <c r="EJ10" s="397"/>
      <c r="EK10" s="395" t="s">
        <v>65</v>
      </c>
      <c r="EL10" s="396"/>
      <c r="EM10" s="397"/>
      <c r="EN10" s="395" t="s">
        <v>65</v>
      </c>
      <c r="EO10" s="396"/>
      <c r="EP10" s="397"/>
      <c r="EQ10" s="395" t="s">
        <v>66</v>
      </c>
      <c r="ER10" s="396"/>
      <c r="ES10" s="397"/>
      <c r="ET10" s="395" t="s">
        <v>151</v>
      </c>
      <c r="EU10" s="396"/>
      <c r="EV10" s="397"/>
      <c r="EW10" s="395" t="s">
        <v>151</v>
      </c>
      <c r="EX10" s="396"/>
      <c r="EY10" s="397"/>
      <c r="EZ10" s="395" t="s">
        <v>151</v>
      </c>
      <c r="FA10" s="396"/>
      <c r="FB10" s="397"/>
      <c r="FC10" s="395" t="s">
        <v>151</v>
      </c>
      <c r="FD10" s="396"/>
      <c r="FE10" s="397"/>
      <c r="FF10" s="395" t="s">
        <v>151</v>
      </c>
      <c r="FG10" s="396"/>
      <c r="FH10" s="397"/>
      <c r="FI10" s="395" t="s">
        <v>151</v>
      </c>
      <c r="FJ10" s="396"/>
      <c r="FK10" s="397"/>
      <c r="FL10" s="403" t="s">
        <v>151</v>
      </c>
      <c r="FM10" s="404"/>
      <c r="FN10" s="405"/>
      <c r="FO10" s="403" t="s">
        <v>151</v>
      </c>
      <c r="FP10" s="404"/>
      <c r="FQ10" s="405"/>
      <c r="FR10" s="395" t="s">
        <v>150</v>
      </c>
      <c r="FS10" s="396"/>
      <c r="FT10" s="397"/>
      <c r="FU10" s="395" t="s">
        <v>150</v>
      </c>
      <c r="FV10" s="396"/>
      <c r="FW10" s="397"/>
      <c r="FX10" s="395" t="s">
        <v>245</v>
      </c>
      <c r="FY10" s="396"/>
      <c r="FZ10" s="397"/>
      <c r="GA10" s="395" t="s">
        <v>67</v>
      </c>
      <c r="GB10" s="396"/>
      <c r="GC10" s="397"/>
      <c r="GD10" s="395" t="s">
        <v>67</v>
      </c>
      <c r="GE10" s="396"/>
      <c r="GF10" s="397"/>
      <c r="GG10" s="395" t="s">
        <v>67</v>
      </c>
      <c r="GH10" s="396"/>
      <c r="GI10" s="397"/>
      <c r="GJ10" s="395" t="s">
        <v>67</v>
      </c>
      <c r="GK10" s="396"/>
      <c r="GL10" s="397"/>
      <c r="GM10" s="395" t="s">
        <v>67</v>
      </c>
      <c r="GN10" s="396"/>
      <c r="GO10" s="397"/>
      <c r="GP10" s="395" t="s">
        <v>881</v>
      </c>
      <c r="GQ10" s="396"/>
      <c r="GR10" s="397"/>
      <c r="GS10" s="409">
        <v>1003</v>
      </c>
      <c r="GT10" s="410"/>
      <c r="GU10" s="411"/>
      <c r="GV10" s="409">
        <v>1003</v>
      </c>
      <c r="GW10" s="410"/>
      <c r="GX10" s="411"/>
      <c r="GY10" s="395" t="s">
        <v>68</v>
      </c>
      <c r="GZ10" s="396"/>
      <c r="HA10" s="397"/>
      <c r="HB10" s="395" t="s">
        <v>68</v>
      </c>
      <c r="HC10" s="396"/>
      <c r="HD10" s="397"/>
      <c r="HE10" s="395" t="s">
        <v>238</v>
      </c>
      <c r="HF10" s="396"/>
      <c r="HG10" s="397"/>
      <c r="HH10" s="395" t="s">
        <v>238</v>
      </c>
      <c r="HI10" s="396"/>
      <c r="HJ10" s="397"/>
      <c r="HK10" s="395" t="s">
        <v>238</v>
      </c>
      <c r="HL10" s="396"/>
      <c r="HM10" s="397"/>
      <c r="HN10" s="395" t="s">
        <v>238</v>
      </c>
      <c r="HO10" s="396"/>
      <c r="HP10" s="397"/>
      <c r="HQ10" s="267"/>
      <c r="HR10" s="267"/>
      <c r="HS10" s="269"/>
    </row>
    <row r="11" spans="1:256" ht="36.75" customHeight="1">
      <c r="A11" s="270" t="s">
        <v>69</v>
      </c>
      <c r="B11" s="266" t="s">
        <v>70</v>
      </c>
      <c r="C11" s="271">
        <f>SUM(C12:C14)</f>
        <v>1359</v>
      </c>
      <c r="D11" s="271">
        <f aca="true" t="shared" si="0" ref="D11:BP11">SUM(D12:D14)</f>
        <v>1359</v>
      </c>
      <c r="E11" s="271">
        <f t="shared" si="0"/>
        <v>1359</v>
      </c>
      <c r="F11" s="271">
        <f t="shared" si="0"/>
        <v>1647</v>
      </c>
      <c r="G11" s="271">
        <f t="shared" si="0"/>
        <v>1646.8100000000002</v>
      </c>
      <c r="H11" s="271">
        <f t="shared" si="0"/>
        <v>1647</v>
      </c>
      <c r="I11" s="271">
        <f t="shared" si="0"/>
        <v>2255</v>
      </c>
      <c r="J11" s="271">
        <f t="shared" si="0"/>
        <v>2706.23</v>
      </c>
      <c r="K11" s="271">
        <f t="shared" si="0"/>
        <v>3111.6</v>
      </c>
      <c r="L11" s="271">
        <f t="shared" si="0"/>
        <v>0</v>
      </c>
      <c r="M11" s="271">
        <f t="shared" si="0"/>
        <v>0</v>
      </c>
      <c r="N11" s="271">
        <f t="shared" si="0"/>
        <v>0</v>
      </c>
      <c r="O11" s="271">
        <f t="shared" si="0"/>
        <v>0</v>
      </c>
      <c r="P11" s="271">
        <f t="shared" si="0"/>
        <v>0</v>
      </c>
      <c r="Q11" s="271">
        <f t="shared" si="0"/>
        <v>0</v>
      </c>
      <c r="R11" s="271">
        <f t="shared" si="0"/>
        <v>0</v>
      </c>
      <c r="S11" s="271">
        <f t="shared" si="0"/>
        <v>0</v>
      </c>
      <c r="T11" s="271">
        <f t="shared" si="0"/>
        <v>0</v>
      </c>
      <c r="U11" s="271">
        <f t="shared" si="0"/>
        <v>238</v>
      </c>
      <c r="V11" s="271">
        <f t="shared" si="0"/>
        <v>238</v>
      </c>
      <c r="W11" s="271">
        <f t="shared" si="0"/>
        <v>238</v>
      </c>
      <c r="X11" s="271">
        <f t="shared" si="0"/>
        <v>14481</v>
      </c>
      <c r="Y11" s="271">
        <f t="shared" si="0"/>
        <v>14481.16</v>
      </c>
      <c r="Z11" s="271">
        <f t="shared" si="0"/>
        <v>14481</v>
      </c>
      <c r="AA11" s="271">
        <f t="shared" si="0"/>
        <v>472</v>
      </c>
      <c r="AB11" s="271">
        <f t="shared" si="0"/>
        <v>500.31</v>
      </c>
      <c r="AC11" s="271">
        <f t="shared" si="0"/>
        <v>500.31</v>
      </c>
      <c r="AD11" s="271">
        <f t="shared" si="0"/>
        <v>0</v>
      </c>
      <c r="AE11" s="271">
        <f t="shared" si="0"/>
        <v>0</v>
      </c>
      <c r="AF11" s="271">
        <f t="shared" si="0"/>
        <v>0</v>
      </c>
      <c r="AG11" s="271">
        <f t="shared" si="0"/>
        <v>1283</v>
      </c>
      <c r="AH11" s="271">
        <f t="shared" si="0"/>
        <v>1283</v>
      </c>
      <c r="AI11" s="271">
        <f t="shared" si="0"/>
        <v>1283</v>
      </c>
      <c r="AJ11" s="271">
        <f t="shared" si="0"/>
        <v>372</v>
      </c>
      <c r="AK11" s="271">
        <f t="shared" si="0"/>
        <v>372</v>
      </c>
      <c r="AL11" s="271">
        <f t="shared" si="0"/>
        <v>372</v>
      </c>
      <c r="AM11" s="327">
        <f>SUM(AM12:AM14)</f>
        <v>0</v>
      </c>
      <c r="AN11" s="327">
        <f>SUM(AN12:AN14)</f>
        <v>0</v>
      </c>
      <c r="AO11" s="327">
        <f>SUM(AO12:AO14)</f>
        <v>0</v>
      </c>
      <c r="AP11" s="271">
        <f t="shared" si="0"/>
        <v>2028</v>
      </c>
      <c r="AQ11" s="271">
        <f t="shared" si="0"/>
        <v>2158</v>
      </c>
      <c r="AR11" s="271">
        <f t="shared" si="0"/>
        <v>2158</v>
      </c>
      <c r="AS11" s="271">
        <f t="shared" si="0"/>
        <v>0</v>
      </c>
      <c r="AT11" s="271">
        <f t="shared" si="0"/>
        <v>0</v>
      </c>
      <c r="AU11" s="271">
        <f t="shared" si="0"/>
        <v>0</v>
      </c>
      <c r="AV11" s="271">
        <f t="shared" si="0"/>
        <v>0</v>
      </c>
      <c r="AW11" s="271">
        <f t="shared" si="0"/>
        <v>0</v>
      </c>
      <c r="AX11" s="271">
        <f t="shared" si="0"/>
        <v>0</v>
      </c>
      <c r="AY11" s="271">
        <f t="shared" si="0"/>
        <v>0</v>
      </c>
      <c r="AZ11" s="271">
        <f t="shared" si="0"/>
        <v>0</v>
      </c>
      <c r="BA11" s="271">
        <f t="shared" si="0"/>
        <v>0</v>
      </c>
      <c r="BB11" s="271">
        <f t="shared" si="0"/>
        <v>0</v>
      </c>
      <c r="BC11" s="271">
        <f t="shared" si="0"/>
        <v>0</v>
      </c>
      <c r="BD11" s="271">
        <f t="shared" si="0"/>
        <v>0</v>
      </c>
      <c r="BE11" s="271">
        <f t="shared" si="0"/>
        <v>0</v>
      </c>
      <c r="BF11" s="271">
        <f t="shared" si="0"/>
        <v>0</v>
      </c>
      <c r="BG11" s="271">
        <f t="shared" si="0"/>
        <v>0</v>
      </c>
      <c r="BH11" s="271">
        <f t="shared" si="0"/>
        <v>0</v>
      </c>
      <c r="BI11" s="271">
        <f t="shared" si="0"/>
        <v>0</v>
      </c>
      <c r="BJ11" s="271">
        <f t="shared" si="0"/>
        <v>0</v>
      </c>
      <c r="BK11" s="271">
        <f t="shared" si="0"/>
        <v>0</v>
      </c>
      <c r="BL11" s="271">
        <f t="shared" si="0"/>
        <v>0</v>
      </c>
      <c r="BM11" s="271">
        <f t="shared" si="0"/>
        <v>0</v>
      </c>
      <c r="BN11" s="271">
        <f t="shared" si="0"/>
        <v>0</v>
      </c>
      <c r="BO11" s="271">
        <f t="shared" si="0"/>
        <v>0</v>
      </c>
      <c r="BP11" s="271">
        <f t="shared" si="0"/>
        <v>0</v>
      </c>
      <c r="BQ11" s="271">
        <f>прил_9!C13</f>
        <v>0</v>
      </c>
      <c r="BR11" s="271">
        <f>прил_9!D13</f>
        <v>0</v>
      </c>
      <c r="BS11" s="271">
        <f>прил_9!E13</f>
        <v>0</v>
      </c>
      <c r="BT11" s="271">
        <f aca="true" t="shared" si="1" ref="BT11:ED11">SUM(BT12:BT14)</f>
        <v>9590</v>
      </c>
      <c r="BU11" s="271">
        <f t="shared" si="1"/>
        <v>10577.51</v>
      </c>
      <c r="BV11" s="271">
        <f t="shared" si="1"/>
        <v>7363.93</v>
      </c>
      <c r="BW11" s="271">
        <f t="shared" si="1"/>
        <v>170558</v>
      </c>
      <c r="BX11" s="271">
        <f t="shared" si="1"/>
        <v>184712.15</v>
      </c>
      <c r="BY11" s="271">
        <f t="shared" si="1"/>
        <v>155076</v>
      </c>
      <c r="BZ11" s="271">
        <f t="shared" si="1"/>
        <v>0</v>
      </c>
      <c r="CA11" s="271">
        <f t="shared" si="1"/>
        <v>0</v>
      </c>
      <c r="CB11" s="271">
        <f t="shared" si="1"/>
        <v>0</v>
      </c>
      <c r="CC11" s="271">
        <f t="shared" si="1"/>
        <v>5812</v>
      </c>
      <c r="CD11" s="271">
        <f t="shared" si="1"/>
        <v>0</v>
      </c>
      <c r="CE11" s="271">
        <f t="shared" si="1"/>
        <v>0</v>
      </c>
      <c r="CF11" s="271">
        <f t="shared" si="1"/>
        <v>4096</v>
      </c>
      <c r="CG11" s="271">
        <f t="shared" si="1"/>
        <v>4096</v>
      </c>
      <c r="CH11" s="271">
        <f t="shared" si="1"/>
        <v>4096</v>
      </c>
      <c r="CI11" s="271">
        <f t="shared" si="1"/>
        <v>4093</v>
      </c>
      <c r="CJ11" s="271">
        <f t="shared" si="1"/>
        <v>4093</v>
      </c>
      <c r="CK11" s="271">
        <f t="shared" si="1"/>
        <v>4093</v>
      </c>
      <c r="CL11" s="271">
        <f t="shared" si="1"/>
        <v>2400</v>
      </c>
      <c r="CM11" s="271">
        <f t="shared" si="1"/>
        <v>2400</v>
      </c>
      <c r="CN11" s="271">
        <f t="shared" si="1"/>
        <v>2400</v>
      </c>
      <c r="CO11" s="271">
        <f t="shared" si="1"/>
        <v>1626</v>
      </c>
      <c r="CP11" s="271">
        <f t="shared" si="1"/>
        <v>1626</v>
      </c>
      <c r="CQ11" s="271">
        <f t="shared" si="1"/>
        <v>1626</v>
      </c>
      <c r="CR11" s="271">
        <f t="shared" si="1"/>
        <v>0</v>
      </c>
      <c r="CS11" s="271">
        <f t="shared" si="1"/>
        <v>0</v>
      </c>
      <c r="CT11" s="271">
        <f t="shared" si="1"/>
        <v>0</v>
      </c>
      <c r="CU11" s="271">
        <f t="shared" si="1"/>
        <v>3128</v>
      </c>
      <c r="CV11" s="271">
        <f t="shared" si="1"/>
        <v>3128</v>
      </c>
      <c r="CW11" s="271">
        <f t="shared" si="1"/>
        <v>3128</v>
      </c>
      <c r="CX11" s="271">
        <f t="shared" si="1"/>
        <v>0</v>
      </c>
      <c r="CY11" s="271">
        <f t="shared" si="1"/>
        <v>0</v>
      </c>
      <c r="CZ11" s="271">
        <f t="shared" si="1"/>
        <v>0</v>
      </c>
      <c r="DA11" s="271">
        <f t="shared" si="1"/>
        <v>0</v>
      </c>
      <c r="DB11" s="271">
        <f t="shared" si="1"/>
        <v>0</v>
      </c>
      <c r="DC11" s="271">
        <f t="shared" si="1"/>
        <v>0</v>
      </c>
      <c r="DD11" s="271">
        <f t="shared" si="1"/>
        <v>6176</v>
      </c>
      <c r="DE11" s="271">
        <f t="shared" si="1"/>
        <v>6176</v>
      </c>
      <c r="DF11" s="271">
        <f t="shared" si="1"/>
        <v>6176</v>
      </c>
      <c r="DG11" s="271">
        <f t="shared" si="1"/>
        <v>0</v>
      </c>
      <c r="DH11" s="271">
        <f t="shared" si="1"/>
        <v>0</v>
      </c>
      <c r="DI11" s="271">
        <f t="shared" si="1"/>
        <v>0</v>
      </c>
      <c r="DJ11" s="271">
        <f t="shared" si="1"/>
        <v>1958</v>
      </c>
      <c r="DK11" s="271">
        <f t="shared" si="1"/>
        <v>1958</v>
      </c>
      <c r="DL11" s="271">
        <f t="shared" si="1"/>
        <v>1958</v>
      </c>
      <c r="DM11" s="271">
        <f t="shared" si="1"/>
        <v>209</v>
      </c>
      <c r="DN11" s="271">
        <f t="shared" si="1"/>
        <v>209</v>
      </c>
      <c r="DO11" s="271">
        <f t="shared" si="1"/>
        <v>209</v>
      </c>
      <c r="DP11" s="271">
        <f t="shared" si="1"/>
        <v>710</v>
      </c>
      <c r="DQ11" s="271">
        <f t="shared" si="1"/>
        <v>710</v>
      </c>
      <c r="DR11" s="271">
        <f t="shared" si="1"/>
        <v>710</v>
      </c>
      <c r="DS11" s="271">
        <f t="shared" si="1"/>
        <v>115</v>
      </c>
      <c r="DT11" s="271">
        <f t="shared" si="1"/>
        <v>115</v>
      </c>
      <c r="DU11" s="271">
        <f t="shared" si="1"/>
        <v>115</v>
      </c>
      <c r="DV11" s="271">
        <f t="shared" si="1"/>
        <v>0</v>
      </c>
      <c r="DW11" s="271">
        <f t="shared" si="1"/>
        <v>0</v>
      </c>
      <c r="DX11" s="271">
        <f t="shared" si="1"/>
        <v>0</v>
      </c>
      <c r="DY11" s="271">
        <f t="shared" si="1"/>
        <v>968</v>
      </c>
      <c r="DZ11" s="271">
        <f t="shared" si="1"/>
        <v>968</v>
      </c>
      <c r="EA11" s="271">
        <f t="shared" si="1"/>
        <v>968</v>
      </c>
      <c r="EB11" s="271">
        <f t="shared" si="1"/>
        <v>0</v>
      </c>
      <c r="EC11" s="271">
        <f t="shared" si="1"/>
        <v>0</v>
      </c>
      <c r="ED11" s="271">
        <f t="shared" si="1"/>
        <v>0</v>
      </c>
      <c r="EE11" s="271">
        <f aca="true" t="shared" si="2" ref="EE11:GP11">SUM(EE12:EE14)</f>
        <v>0</v>
      </c>
      <c r="EF11" s="271">
        <f t="shared" si="2"/>
        <v>0</v>
      </c>
      <c r="EG11" s="271">
        <f t="shared" si="2"/>
        <v>0</v>
      </c>
      <c r="EH11" s="271">
        <f t="shared" si="2"/>
        <v>28059</v>
      </c>
      <c r="EI11" s="271">
        <f t="shared" si="2"/>
        <v>28059</v>
      </c>
      <c r="EJ11" s="271">
        <f t="shared" si="2"/>
        <v>28059</v>
      </c>
      <c r="EK11" s="271">
        <f t="shared" si="2"/>
        <v>6087.4</v>
      </c>
      <c r="EL11" s="271">
        <f t="shared" si="2"/>
        <v>0</v>
      </c>
      <c r="EM11" s="271">
        <f t="shared" si="2"/>
        <v>0</v>
      </c>
      <c r="EN11" s="271">
        <f t="shared" si="2"/>
        <v>280</v>
      </c>
      <c r="EO11" s="271">
        <f t="shared" si="2"/>
        <v>280</v>
      </c>
      <c r="EP11" s="271">
        <f t="shared" si="2"/>
        <v>280</v>
      </c>
      <c r="EQ11" s="271">
        <f t="shared" si="2"/>
        <v>7699</v>
      </c>
      <c r="ER11" s="271">
        <f t="shared" si="2"/>
        <v>7699</v>
      </c>
      <c r="ES11" s="271">
        <f t="shared" si="2"/>
        <v>7699</v>
      </c>
      <c r="ET11" s="271">
        <f t="shared" si="2"/>
        <v>479</v>
      </c>
      <c r="EU11" s="271">
        <f t="shared" si="2"/>
        <v>479</v>
      </c>
      <c r="EV11" s="271">
        <f t="shared" si="2"/>
        <v>479</v>
      </c>
      <c r="EW11" s="271">
        <f t="shared" si="2"/>
        <v>656</v>
      </c>
      <c r="EX11" s="271">
        <f t="shared" si="2"/>
        <v>656</v>
      </c>
      <c r="EY11" s="271">
        <f t="shared" si="2"/>
        <v>656</v>
      </c>
      <c r="EZ11" s="271">
        <f t="shared" si="2"/>
        <v>0</v>
      </c>
      <c r="FA11" s="271">
        <f t="shared" si="2"/>
        <v>0</v>
      </c>
      <c r="FB11" s="271">
        <f t="shared" si="2"/>
        <v>0</v>
      </c>
      <c r="FC11" s="271">
        <f t="shared" si="2"/>
        <v>385</v>
      </c>
      <c r="FD11" s="271">
        <f t="shared" si="2"/>
        <v>385</v>
      </c>
      <c r="FE11" s="271">
        <f t="shared" si="2"/>
        <v>385</v>
      </c>
      <c r="FF11" s="271">
        <f t="shared" si="2"/>
        <v>422</v>
      </c>
      <c r="FG11" s="271">
        <f t="shared" si="2"/>
        <v>427</v>
      </c>
      <c r="FH11" s="271">
        <f t="shared" si="2"/>
        <v>427</v>
      </c>
      <c r="FI11" s="271">
        <f t="shared" si="2"/>
        <v>3867</v>
      </c>
      <c r="FJ11" s="271">
        <f t="shared" si="2"/>
        <v>3942</v>
      </c>
      <c r="FK11" s="271">
        <f t="shared" si="2"/>
        <v>3942</v>
      </c>
      <c r="FL11" s="271">
        <f t="shared" si="2"/>
        <v>403</v>
      </c>
      <c r="FM11" s="271">
        <f t="shared" si="2"/>
        <v>403</v>
      </c>
      <c r="FN11" s="271">
        <f t="shared" si="2"/>
        <v>403</v>
      </c>
      <c r="FO11" s="271">
        <f t="shared" si="2"/>
        <v>220</v>
      </c>
      <c r="FP11" s="271">
        <f t="shared" si="2"/>
        <v>220</v>
      </c>
      <c r="FQ11" s="271">
        <f t="shared" si="2"/>
        <v>220</v>
      </c>
      <c r="FR11" s="271">
        <f t="shared" si="2"/>
        <v>0</v>
      </c>
      <c r="FS11" s="271">
        <f t="shared" si="2"/>
        <v>0</v>
      </c>
      <c r="FT11" s="271">
        <f t="shared" si="2"/>
        <v>0</v>
      </c>
      <c r="FU11" s="271">
        <f t="shared" si="2"/>
        <v>729</v>
      </c>
      <c r="FV11" s="271">
        <f t="shared" si="2"/>
        <v>729</v>
      </c>
      <c r="FW11" s="271">
        <f t="shared" si="2"/>
        <v>729</v>
      </c>
      <c r="FX11" s="271">
        <f t="shared" si="2"/>
        <v>0</v>
      </c>
      <c r="FY11" s="271">
        <f t="shared" si="2"/>
        <v>0</v>
      </c>
      <c r="FZ11" s="271">
        <f t="shared" si="2"/>
        <v>0</v>
      </c>
      <c r="GA11" s="271">
        <f t="shared" si="2"/>
        <v>0</v>
      </c>
      <c r="GB11" s="271">
        <f t="shared" si="2"/>
        <v>0</v>
      </c>
      <c r="GC11" s="271">
        <f t="shared" si="2"/>
        <v>0</v>
      </c>
      <c r="GD11" s="271">
        <f t="shared" si="2"/>
        <v>0</v>
      </c>
      <c r="GE11" s="271">
        <f t="shared" si="2"/>
        <v>0</v>
      </c>
      <c r="GF11" s="271">
        <f t="shared" si="2"/>
        <v>0</v>
      </c>
      <c r="GG11" s="271">
        <f t="shared" si="2"/>
        <v>0</v>
      </c>
      <c r="GH11" s="271">
        <f t="shared" si="2"/>
        <v>0</v>
      </c>
      <c r="GI11" s="271">
        <f t="shared" si="2"/>
        <v>0</v>
      </c>
      <c r="GJ11" s="271">
        <f t="shared" si="2"/>
        <v>0</v>
      </c>
      <c r="GK11" s="271">
        <f t="shared" si="2"/>
        <v>0</v>
      </c>
      <c r="GL11" s="271">
        <f t="shared" si="2"/>
        <v>0</v>
      </c>
      <c r="GM11" s="271">
        <f t="shared" si="2"/>
        <v>1948.15</v>
      </c>
      <c r="GN11" s="271">
        <f t="shared" si="2"/>
        <v>631</v>
      </c>
      <c r="GO11" s="271">
        <f t="shared" si="2"/>
        <v>1948</v>
      </c>
      <c r="GP11" s="271">
        <f t="shared" si="2"/>
        <v>0</v>
      </c>
      <c r="GQ11" s="271">
        <f aca="true" t="shared" si="3" ref="GQ11:HP11">SUM(GQ12:GQ14)</f>
        <v>0</v>
      </c>
      <c r="GR11" s="271">
        <f t="shared" si="3"/>
        <v>0</v>
      </c>
      <c r="GS11" s="271">
        <f t="shared" si="3"/>
        <v>0</v>
      </c>
      <c r="GT11" s="271">
        <f t="shared" si="3"/>
        <v>0</v>
      </c>
      <c r="GU11" s="271">
        <f t="shared" si="3"/>
        <v>0</v>
      </c>
      <c r="GV11" s="271">
        <f t="shared" si="3"/>
        <v>0</v>
      </c>
      <c r="GW11" s="271">
        <f t="shared" si="3"/>
        <v>0</v>
      </c>
      <c r="GX11" s="271">
        <f t="shared" si="3"/>
        <v>0</v>
      </c>
      <c r="GY11" s="271">
        <f t="shared" si="3"/>
        <v>0</v>
      </c>
      <c r="GZ11" s="271">
        <f t="shared" si="3"/>
        <v>0</v>
      </c>
      <c r="HA11" s="271">
        <f t="shared" si="3"/>
        <v>0</v>
      </c>
      <c r="HB11" s="271">
        <f t="shared" si="3"/>
        <v>0</v>
      </c>
      <c r="HC11" s="271">
        <f t="shared" si="3"/>
        <v>0</v>
      </c>
      <c r="HD11" s="271">
        <f t="shared" si="3"/>
        <v>0</v>
      </c>
      <c r="HE11" s="271">
        <f t="shared" si="3"/>
        <v>0</v>
      </c>
      <c r="HF11" s="271">
        <f t="shared" si="3"/>
        <v>0</v>
      </c>
      <c r="HG11" s="271">
        <f t="shared" si="3"/>
        <v>0</v>
      </c>
      <c r="HH11" s="271">
        <f t="shared" si="3"/>
        <v>0</v>
      </c>
      <c r="HI11" s="271">
        <f t="shared" si="3"/>
        <v>0</v>
      </c>
      <c r="HJ11" s="271">
        <f t="shared" si="3"/>
        <v>0</v>
      </c>
      <c r="HK11" s="271">
        <f t="shared" si="3"/>
        <v>0</v>
      </c>
      <c r="HL11" s="271">
        <f t="shared" si="3"/>
        <v>0</v>
      </c>
      <c r="HM11" s="271">
        <f t="shared" si="3"/>
        <v>0</v>
      </c>
      <c r="HN11" s="271">
        <f t="shared" si="3"/>
        <v>0</v>
      </c>
      <c r="HO11" s="271">
        <f t="shared" si="3"/>
        <v>0</v>
      </c>
      <c r="HP11" s="271">
        <f t="shared" si="3"/>
        <v>0</v>
      </c>
      <c r="HQ11" s="275">
        <f>C11+F11+I11+L11+O11+R11+U11+X11+AA11+AD11+AG11+AJ11+AP11+AS11+AV11+AY11+BB11+BE11+BH11+BK11+BN11+BQ11+BT11+BW11+BZ11+CC11+CF11+CI11+CL11+CO11+CR11+CU11+CX11+DA11+DD11+DG11+DJ11+DM11+DP11+DS11+DV11+DY11+EB11+EE11+EH11+EK11+EN11+EQ11+ET11+EW11+EZ11+FC11+FF11+FI11+FL11+FO11+FR11+FU11+FX11+GA11+GD11+GG11+GJ11+GM11+GP11+GS11+GV11+GY11+HB11+HE11+HH11+HK11+HN11+AM11</f>
        <v>286808.55000000005</v>
      </c>
      <c r="HR11" s="275">
        <f>D11+G11+J11+M11+P11+S11+V11+Y11+AB11+AE11+AH11+AK11+AQ11+AT11+AW11+AZ11+BC11+BF11+BI11+BL11+BO11+BR11+BU11+BX11+CA11+CD11+CG11+CJ11+CM11+CP11+CS11+CV11+CY11+DB11+DE11+DH11+DK11+DN11+DQ11+DT11+DW11+DZ11+EC11+EF11+EI11+EL11+EO11+ER11+EU11+EX11+FA11+FD11+FG11+FJ11+FM11+FP11+FS11+FV11+FY11+GB11+GE11+GH11+GK11+GN11+GQ11+GT11+GW11+GZ11+HC11+HF11+HI11+HL11+HO11+AN11</f>
        <v>289423.17</v>
      </c>
      <c r="HS11" s="275">
        <f>E11+H11+K11+N11+Q11+T11+W11+Z11+AC11+AF11+AI11+AL11+AR11+AU11+AX11+BA11+BD11+BG11+BJ11+BM11+BP11+BS11+BV11+BY11+CB11+CE11+CH11+CK11+CN11+CQ11+CT11+CW11+CZ11+DC11+DF11+DI11+DL11+DO11+DR11+DU11+DX11+EA11+ED11+EG11+EJ11+EM11+EP11+ES11+EV11+EY11+FB11+FE11+FH11+FK11+FN11+FQ11+FT11+FW11+FZ11+GC11+GF11+GI11+GL11+GO11+GR11+GU11+GX11+HA11+HD11+HG11+HJ11+HM11+HP11+AO11</f>
        <v>258295.84</v>
      </c>
      <c r="HT11" s="276"/>
      <c r="HU11" s="276"/>
      <c r="HV11" s="276"/>
      <c r="HW11" s="317"/>
      <c r="HX11" s="317"/>
      <c r="HY11" s="317"/>
      <c r="HZ11" s="317"/>
      <c r="IA11" s="317"/>
      <c r="IB11" s="317"/>
      <c r="IC11" s="317"/>
      <c r="ID11" s="317"/>
      <c r="IE11" s="317"/>
      <c r="IF11" s="317"/>
      <c r="IG11" s="317"/>
      <c r="IH11" s="317"/>
      <c r="II11" s="317"/>
      <c r="IJ11" s="317"/>
      <c r="IK11" s="317"/>
      <c r="IL11" s="317"/>
      <c r="IM11" s="317"/>
      <c r="IN11" s="317"/>
      <c r="IO11" s="317"/>
      <c r="IP11" s="317"/>
      <c r="IQ11" s="317"/>
      <c r="IR11" s="317"/>
      <c r="IS11" s="317"/>
      <c r="IT11" s="317"/>
      <c r="IV11" s="317">
        <f>C11+F11+I11+U11+X11+AG11+BT11+CF11+CI11+CL11+CO11+CU11+DD11+DJ11+DM11+DP11+DS11+DY11+EH11+EN11+EQ11+ET11+EW11+FC11+FF11+FI11+FL11+FO11+FU11</f>
        <v>99531</v>
      </c>
    </row>
    <row r="12" spans="1:256" ht="36.75" customHeight="1">
      <c r="A12" s="277" t="s">
        <v>71</v>
      </c>
      <c r="B12" s="278" t="s">
        <v>72</v>
      </c>
      <c r="C12" s="279">
        <v>1077</v>
      </c>
      <c r="D12" s="279">
        <v>1077</v>
      </c>
      <c r="E12" s="279">
        <v>1077</v>
      </c>
      <c r="F12" s="279">
        <v>1305</v>
      </c>
      <c r="G12" s="279">
        <v>1304.9</v>
      </c>
      <c r="H12" s="279">
        <v>1305</v>
      </c>
      <c r="I12" s="279">
        <v>1787</v>
      </c>
      <c r="J12" s="279">
        <v>2144.4</v>
      </c>
      <c r="K12" s="279">
        <v>2465.6</v>
      </c>
      <c r="L12" s="279"/>
      <c r="M12" s="279"/>
      <c r="N12" s="279"/>
      <c r="O12" s="279"/>
      <c r="P12" s="279"/>
      <c r="Q12" s="279"/>
      <c r="R12" s="279"/>
      <c r="S12" s="279"/>
      <c r="T12" s="279"/>
      <c r="U12" s="279">
        <f>прил_7!C14</f>
        <v>188.5</v>
      </c>
      <c r="V12" s="279">
        <f>прил_7!D14</f>
        <v>188.5</v>
      </c>
      <c r="W12" s="279">
        <f>прил_7!E14</f>
        <v>188.5</v>
      </c>
      <c r="X12" s="280">
        <v>11451</v>
      </c>
      <c r="Y12" s="279">
        <v>11451</v>
      </c>
      <c r="Z12" s="279">
        <v>11451</v>
      </c>
      <c r="AA12" s="279">
        <v>374</v>
      </c>
      <c r="AB12" s="279">
        <v>396.44</v>
      </c>
      <c r="AC12" s="279">
        <v>396.44</v>
      </c>
      <c r="AD12" s="279"/>
      <c r="AE12" s="279"/>
      <c r="AF12" s="279"/>
      <c r="AG12" s="279">
        <v>1237</v>
      </c>
      <c r="AH12" s="279">
        <v>1237</v>
      </c>
      <c r="AI12" s="279">
        <v>1237</v>
      </c>
      <c r="AJ12" s="279">
        <v>295</v>
      </c>
      <c r="AK12" s="279">
        <v>295</v>
      </c>
      <c r="AL12" s="279">
        <v>295</v>
      </c>
      <c r="AM12" s="328"/>
      <c r="AN12" s="328"/>
      <c r="AO12" s="328"/>
      <c r="AP12" s="279">
        <v>1591</v>
      </c>
      <c r="AQ12" s="279">
        <v>1694</v>
      </c>
      <c r="AR12" s="279">
        <v>1694</v>
      </c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1">
        <f>прил_9!C14</f>
        <v>0</v>
      </c>
      <c r="BR12" s="271">
        <f>прил_9!D14</f>
        <v>0</v>
      </c>
      <c r="BS12" s="271">
        <f>прил_9!E14</f>
        <v>0</v>
      </c>
      <c r="BT12" s="281">
        <v>7528</v>
      </c>
      <c r="BU12" s="281">
        <v>8310.51</v>
      </c>
      <c r="BV12" s="281">
        <v>5763.81</v>
      </c>
      <c r="BW12" s="281">
        <f>121285+12267.8</f>
        <v>133552.8</v>
      </c>
      <c r="BX12" s="281">
        <f>141903.45+2865.3</f>
        <v>144768.75</v>
      </c>
      <c r="BY12" s="281">
        <v>121285</v>
      </c>
      <c r="BZ12" s="281"/>
      <c r="CA12" s="281"/>
      <c r="CB12" s="281"/>
      <c r="CC12" s="281">
        <v>4606</v>
      </c>
      <c r="CD12" s="281"/>
      <c r="CE12" s="281"/>
      <c r="CF12" s="281">
        <v>3209</v>
      </c>
      <c r="CG12" s="281">
        <v>3209</v>
      </c>
      <c r="CH12" s="281">
        <v>3209</v>
      </c>
      <c r="CI12" s="281">
        <v>3211</v>
      </c>
      <c r="CJ12" s="281">
        <v>3211</v>
      </c>
      <c r="CK12" s="281">
        <v>3211</v>
      </c>
      <c r="CL12" s="281">
        <v>1901</v>
      </c>
      <c r="CM12" s="281">
        <v>1901</v>
      </c>
      <c r="CN12" s="281">
        <v>1901</v>
      </c>
      <c r="CO12" s="281">
        <v>1285</v>
      </c>
      <c r="CP12" s="281">
        <v>1285</v>
      </c>
      <c r="CQ12" s="281">
        <v>1285</v>
      </c>
      <c r="CR12" s="281"/>
      <c r="CS12" s="281"/>
      <c r="CT12" s="279"/>
      <c r="CU12" s="279">
        <v>2479</v>
      </c>
      <c r="CV12" s="279">
        <v>2479</v>
      </c>
      <c r="CW12" s="279">
        <v>2479</v>
      </c>
      <c r="CX12" s="279"/>
      <c r="CY12" s="279"/>
      <c r="CZ12" s="279"/>
      <c r="DA12" s="279"/>
      <c r="DB12" s="279"/>
      <c r="DC12" s="282"/>
      <c r="DD12" s="279">
        <v>4893</v>
      </c>
      <c r="DE12" s="279">
        <v>4893</v>
      </c>
      <c r="DF12" s="279">
        <v>4893</v>
      </c>
      <c r="DG12" s="279"/>
      <c r="DH12" s="279"/>
      <c r="DI12" s="279"/>
      <c r="DJ12" s="279">
        <v>1551</v>
      </c>
      <c r="DK12" s="279">
        <v>1551</v>
      </c>
      <c r="DL12" s="279">
        <v>1551</v>
      </c>
      <c r="DM12" s="279">
        <v>165</v>
      </c>
      <c r="DN12" s="279">
        <v>165</v>
      </c>
      <c r="DO12" s="279">
        <v>165</v>
      </c>
      <c r="DP12" s="279">
        <v>563</v>
      </c>
      <c r="DQ12" s="279">
        <v>563</v>
      </c>
      <c r="DR12" s="279">
        <v>563</v>
      </c>
      <c r="DS12" s="279">
        <v>91</v>
      </c>
      <c r="DT12" s="279">
        <v>91</v>
      </c>
      <c r="DU12" s="279">
        <v>91</v>
      </c>
      <c r="DV12" s="279"/>
      <c r="DW12" s="279"/>
      <c r="DX12" s="279"/>
      <c r="DY12" s="279">
        <v>767</v>
      </c>
      <c r="DZ12" s="279">
        <v>767</v>
      </c>
      <c r="EA12" s="279">
        <v>767</v>
      </c>
      <c r="EB12" s="279"/>
      <c r="EC12" s="279"/>
      <c r="ED12" s="279"/>
      <c r="EE12" s="279"/>
      <c r="EF12" s="279"/>
      <c r="EG12" s="279"/>
      <c r="EH12" s="283">
        <v>22233</v>
      </c>
      <c r="EI12" s="283">
        <v>22233</v>
      </c>
      <c r="EJ12" s="283">
        <v>22233</v>
      </c>
      <c r="EK12" s="279">
        <v>4823.61</v>
      </c>
      <c r="EL12" s="279"/>
      <c r="EM12" s="279"/>
      <c r="EN12" s="279">
        <v>222</v>
      </c>
      <c r="EO12" s="279">
        <v>222</v>
      </c>
      <c r="EP12" s="279">
        <v>222</v>
      </c>
      <c r="EQ12" s="279">
        <v>6101</v>
      </c>
      <c r="ER12" s="279">
        <v>6101</v>
      </c>
      <c r="ES12" s="279">
        <v>6101</v>
      </c>
      <c r="ET12" s="279">
        <v>379</v>
      </c>
      <c r="EU12" s="279">
        <v>379</v>
      </c>
      <c r="EV12" s="279">
        <v>379</v>
      </c>
      <c r="EW12" s="279">
        <v>520</v>
      </c>
      <c r="EX12" s="279">
        <v>520</v>
      </c>
      <c r="EY12" s="279">
        <v>520</v>
      </c>
      <c r="EZ12" s="279"/>
      <c r="FA12" s="279"/>
      <c r="FB12" s="279"/>
      <c r="FC12" s="279">
        <v>305</v>
      </c>
      <c r="FD12" s="279">
        <v>305</v>
      </c>
      <c r="FE12" s="279">
        <v>305</v>
      </c>
      <c r="FF12" s="279">
        <v>326</v>
      </c>
      <c r="FG12" s="279">
        <v>326</v>
      </c>
      <c r="FH12" s="279">
        <v>326</v>
      </c>
      <c r="FI12" s="279">
        <v>3064</v>
      </c>
      <c r="FJ12" s="279">
        <v>3064</v>
      </c>
      <c r="FK12" s="279">
        <v>3064</v>
      </c>
      <c r="FL12" s="328">
        <v>319</v>
      </c>
      <c r="FM12" s="328">
        <v>319</v>
      </c>
      <c r="FN12" s="328">
        <v>319</v>
      </c>
      <c r="FO12" s="328">
        <v>174</v>
      </c>
      <c r="FP12" s="328">
        <v>174</v>
      </c>
      <c r="FQ12" s="328">
        <v>174</v>
      </c>
      <c r="FR12" s="279"/>
      <c r="FS12" s="279"/>
      <c r="FT12" s="279"/>
      <c r="FU12" s="279">
        <v>578</v>
      </c>
      <c r="FV12" s="279">
        <v>578</v>
      </c>
      <c r="FW12" s="279">
        <v>578</v>
      </c>
      <c r="FX12" s="279"/>
      <c r="FY12" s="279"/>
      <c r="FZ12" s="279"/>
      <c r="GA12" s="279"/>
      <c r="GB12" s="279"/>
      <c r="GC12" s="279"/>
      <c r="GD12" s="279"/>
      <c r="GE12" s="279"/>
      <c r="GF12" s="279"/>
      <c r="GG12" s="279"/>
      <c r="GH12" s="279"/>
      <c r="GI12" s="279"/>
      <c r="GJ12" s="279"/>
      <c r="GK12" s="279"/>
      <c r="GL12" s="279"/>
      <c r="GM12" s="279">
        <v>1543.7</v>
      </c>
      <c r="GN12" s="279">
        <v>500</v>
      </c>
      <c r="GO12" s="279">
        <v>1544</v>
      </c>
      <c r="GP12" s="279"/>
      <c r="GQ12" s="279"/>
      <c r="GR12" s="279"/>
      <c r="GS12" s="279"/>
      <c r="GT12" s="279"/>
      <c r="GU12" s="274"/>
      <c r="GV12" s="284"/>
      <c r="GW12" s="284"/>
      <c r="GX12" s="274"/>
      <c r="GY12" s="279"/>
      <c r="GZ12" s="279"/>
      <c r="HA12" s="279"/>
      <c r="HB12" s="279"/>
      <c r="HC12" s="279"/>
      <c r="HD12" s="279"/>
      <c r="HE12" s="279"/>
      <c r="HF12" s="279"/>
      <c r="HG12" s="285"/>
      <c r="HH12" s="286"/>
      <c r="HI12" s="286"/>
      <c r="HJ12" s="287"/>
      <c r="HK12" s="279"/>
      <c r="HL12" s="279"/>
      <c r="HM12" s="279"/>
      <c r="HN12" s="279"/>
      <c r="HO12" s="279"/>
      <c r="HP12" s="279"/>
      <c r="HQ12" s="275">
        <f aca="true" t="shared" si="4" ref="HQ12:HQ45">C12+F12+I12+L12+O12+R12+U12+X12+AA12+AD12+AG12+AJ12+AP12+AS12+AV12+AY12+BB12+BE12+BH12+BK12+BN12+BQ12+BT12+BW12+BZ12+CC12+CF12+CI12+CL12+CO12+CR12+CU12+CX12+DA12+DD12+DG12+DJ12+DM12+DP12+DS12+DV12+DY12+EB12+EE12+EH12+EK12+EN12+EQ12+ET12+EW12+EZ12+FC12+FF12+FI12+FL12+FO12+FR12+FU12+FX12+GA12+GD12+GG12+GJ12+GM12+GP12+GS12+GV12+GY12+HB12+HE12+HH12+HK12+HN12+AM12</f>
        <v>225695.61</v>
      </c>
      <c r="HR12" s="275">
        <f aca="true" t="shared" si="5" ref="HR12:HR45">D12+G12+J12+M12+P12+S12+V12+Y12+AB12+AE12+AH12+AK12+AQ12+AT12+AW12+AZ12+BC12+BF12+BI12+BL12+BO12+BR12+BU12+BX12+CA12+CD12+CG12+CJ12+CM12+CP12+CS12+CV12+CY12+DB12+DE12+DH12+DK12+DN12+DQ12+DT12+DW12+DZ12+EC12+EF12+EI12+EL12+EO12+ER12+EU12+EX12+FA12+FD12+FG12+FJ12+FM12+FP12+FS12+FV12+FY12+GB12+GE12+GH12+GK12+GN12+GQ12+GT12+GW12+GZ12+HC12+HF12+HI12+HL12+HO12+AN12</f>
        <v>227703.5</v>
      </c>
      <c r="HS12" s="275">
        <f aca="true" t="shared" si="6" ref="HS12:HS45">E12+H12+K12+N12+Q12+T12+W12+Z12+AC12+AF12+AI12+AL12+AR12+AU12+AX12+BA12+BD12+BG12+BJ12+BM12+BP12+BS12+BV12+BY12+CB12+CE12+CH12+CK12+CN12+CQ12+CT12+CW12+CZ12+DC12+DF12+DI12+DL12+DO12+DR12+DU12+DX12+EA12+ED12+EG12+EJ12+EM12+EP12+ES12+EV12+EY12+FB12+FE12+FH12+FK12+FN12+FQ12+FT12+FW12+FZ12+GC12+GF12+GI12+GL12+GO12+GR12+GU12+GX12+HA12+HD12+HG12+HJ12+HM12+HP12+AO12</f>
        <v>203038.35</v>
      </c>
      <c r="HT12" s="276"/>
      <c r="HU12" s="276"/>
      <c r="HV12" s="276"/>
      <c r="HW12" s="317"/>
      <c r="HX12" s="317"/>
      <c r="HY12" s="317"/>
      <c r="HZ12" s="317"/>
      <c r="IA12" s="317"/>
      <c r="IB12" s="317"/>
      <c r="IC12" s="317"/>
      <c r="ID12" s="317"/>
      <c r="IE12" s="317"/>
      <c r="IF12" s="317"/>
      <c r="IG12" s="317"/>
      <c r="IH12" s="317"/>
      <c r="II12" s="317"/>
      <c r="IJ12" s="317"/>
      <c r="IK12" s="317"/>
      <c r="IL12" s="317"/>
      <c r="IM12" s="317"/>
      <c r="IN12" s="317"/>
      <c r="IO12" s="317"/>
      <c r="IP12" s="317"/>
      <c r="IQ12" s="317"/>
      <c r="IR12" s="317"/>
      <c r="IS12" s="317"/>
      <c r="IT12" s="317"/>
      <c r="IV12" s="317">
        <f>(HQ12+HQ14)-((BW12+BW14)+(CC12+CC14)+(EK12+EK14)+(AA12+AA14)+(AP12+AP14))</f>
        <v>101626.15</v>
      </c>
    </row>
    <row r="13" spans="1:254" ht="36.75" customHeight="1">
      <c r="A13" s="288" t="s">
        <v>73</v>
      </c>
      <c r="B13" s="278" t="s">
        <v>74</v>
      </c>
      <c r="C13" s="279"/>
      <c r="D13" s="279"/>
      <c r="E13" s="279"/>
      <c r="F13" s="279"/>
      <c r="G13" s="279"/>
      <c r="H13" s="279">
        <v>342</v>
      </c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80">
        <v>30</v>
      </c>
      <c r="Y13" s="279">
        <v>30</v>
      </c>
      <c r="Z13" s="279">
        <v>30</v>
      </c>
      <c r="AA13" s="279"/>
      <c r="AB13" s="279"/>
      <c r="AC13" s="279"/>
      <c r="AD13" s="279"/>
      <c r="AE13" s="279"/>
      <c r="AF13" s="279"/>
      <c r="AG13" s="279">
        <v>5</v>
      </c>
      <c r="AH13" s="279">
        <v>5</v>
      </c>
      <c r="AI13" s="279">
        <v>5</v>
      </c>
      <c r="AJ13" s="279"/>
      <c r="AK13" s="279"/>
      <c r="AL13" s="279"/>
      <c r="AM13" s="328"/>
      <c r="AN13" s="328"/>
      <c r="AO13" s="328"/>
      <c r="AP13" s="279">
        <v>20</v>
      </c>
      <c r="AQ13" s="279">
        <v>20</v>
      </c>
      <c r="AR13" s="279">
        <v>20</v>
      </c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1">
        <f>прил_9!C15</f>
        <v>0</v>
      </c>
      <c r="BR13" s="271">
        <f>прил_9!D15</f>
        <v>0</v>
      </c>
      <c r="BS13" s="271">
        <f>прил_9!E15</f>
        <v>0</v>
      </c>
      <c r="BT13" s="281">
        <v>90</v>
      </c>
      <c r="BU13" s="281">
        <v>90</v>
      </c>
      <c r="BV13" s="281">
        <v>90</v>
      </c>
      <c r="BW13" s="281">
        <v>2014</v>
      </c>
      <c r="BX13" s="281">
        <v>2014</v>
      </c>
      <c r="BY13" s="281">
        <v>2014</v>
      </c>
      <c r="BZ13" s="281"/>
      <c r="CA13" s="281"/>
      <c r="CB13" s="281"/>
      <c r="CC13" s="281"/>
      <c r="CD13" s="281"/>
      <c r="CE13" s="281"/>
      <c r="CF13" s="281">
        <v>46</v>
      </c>
      <c r="CG13" s="281">
        <v>46</v>
      </c>
      <c r="CH13" s="281">
        <v>46</v>
      </c>
      <c r="CI13" s="281">
        <v>40</v>
      </c>
      <c r="CJ13" s="281">
        <v>40</v>
      </c>
      <c r="CK13" s="281">
        <v>40</v>
      </c>
      <c r="CL13" s="281"/>
      <c r="CM13" s="281"/>
      <c r="CN13" s="281"/>
      <c r="CO13" s="281">
        <v>4</v>
      </c>
      <c r="CP13" s="281">
        <v>4</v>
      </c>
      <c r="CQ13" s="281">
        <v>4</v>
      </c>
      <c r="CR13" s="281"/>
      <c r="CS13" s="281"/>
      <c r="CT13" s="279"/>
      <c r="CU13" s="279"/>
      <c r="CV13" s="279"/>
      <c r="CW13" s="279"/>
      <c r="CX13" s="279"/>
      <c r="CY13" s="279"/>
      <c r="CZ13" s="279"/>
      <c r="DA13" s="279"/>
      <c r="DB13" s="279"/>
      <c r="DC13" s="282"/>
      <c r="DD13" s="279"/>
      <c r="DE13" s="279"/>
      <c r="DF13" s="279"/>
      <c r="DG13" s="279"/>
      <c r="DH13" s="279"/>
      <c r="DI13" s="279"/>
      <c r="DJ13" s="279"/>
      <c r="DK13" s="279"/>
      <c r="DL13" s="279"/>
      <c r="DM13" s="279"/>
      <c r="DN13" s="279"/>
      <c r="DO13" s="279"/>
      <c r="DP13" s="279"/>
      <c r="DQ13" s="279"/>
      <c r="DR13" s="279"/>
      <c r="DS13" s="279"/>
      <c r="DT13" s="279"/>
      <c r="DU13" s="279"/>
      <c r="DV13" s="279"/>
      <c r="DW13" s="279"/>
      <c r="DX13" s="279"/>
      <c r="DY13" s="279"/>
      <c r="DZ13" s="279"/>
      <c r="EA13" s="279"/>
      <c r="EB13" s="279"/>
      <c r="EC13" s="279"/>
      <c r="ED13" s="279"/>
      <c r="EE13" s="279"/>
      <c r="EF13" s="279"/>
      <c r="EG13" s="279"/>
      <c r="EH13" s="283"/>
      <c r="EI13" s="279"/>
      <c r="EJ13" s="279"/>
      <c r="EK13" s="279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279"/>
      <c r="EW13" s="279"/>
      <c r="EX13" s="279"/>
      <c r="EY13" s="279"/>
      <c r="EZ13" s="279"/>
      <c r="FA13" s="279"/>
      <c r="FB13" s="279"/>
      <c r="FC13" s="279"/>
      <c r="FD13" s="279"/>
      <c r="FE13" s="279"/>
      <c r="FF13" s="279">
        <v>10</v>
      </c>
      <c r="FG13" s="279">
        <v>15</v>
      </c>
      <c r="FH13" s="279">
        <v>15</v>
      </c>
      <c r="FI13" s="279"/>
      <c r="FJ13" s="279">
        <v>75</v>
      </c>
      <c r="FK13" s="279">
        <v>75</v>
      </c>
      <c r="FL13" s="328"/>
      <c r="FM13" s="328"/>
      <c r="FN13" s="328"/>
      <c r="FO13" s="328"/>
      <c r="FP13" s="328"/>
      <c r="FQ13" s="328"/>
      <c r="FR13" s="279"/>
      <c r="FS13" s="279"/>
      <c r="FT13" s="279"/>
      <c r="FU13" s="279"/>
      <c r="FV13" s="279"/>
      <c r="FW13" s="279"/>
      <c r="FX13" s="279"/>
      <c r="FY13" s="279"/>
      <c r="FZ13" s="279"/>
      <c r="GA13" s="279"/>
      <c r="GB13" s="279"/>
      <c r="GC13" s="279"/>
      <c r="GD13" s="279"/>
      <c r="GE13" s="279"/>
      <c r="GF13" s="279"/>
      <c r="GG13" s="279"/>
      <c r="GH13" s="279"/>
      <c r="GI13" s="279"/>
      <c r="GJ13" s="279"/>
      <c r="GK13" s="279"/>
      <c r="GL13" s="279"/>
      <c r="GM13" s="279"/>
      <c r="GN13" s="279"/>
      <c r="GO13" s="279"/>
      <c r="GP13" s="279"/>
      <c r="GQ13" s="279"/>
      <c r="GR13" s="279"/>
      <c r="GS13" s="279"/>
      <c r="GT13" s="279"/>
      <c r="GU13" s="274"/>
      <c r="GV13" s="284"/>
      <c r="GW13" s="284"/>
      <c r="GX13" s="274"/>
      <c r="GY13" s="279"/>
      <c r="GZ13" s="279"/>
      <c r="HA13" s="279"/>
      <c r="HB13" s="279"/>
      <c r="HC13" s="279"/>
      <c r="HD13" s="279"/>
      <c r="HE13" s="279"/>
      <c r="HF13" s="279"/>
      <c r="HG13" s="285"/>
      <c r="HH13" s="286"/>
      <c r="HI13" s="286"/>
      <c r="HJ13" s="287"/>
      <c r="HK13" s="279"/>
      <c r="HL13" s="279"/>
      <c r="HM13" s="279"/>
      <c r="HN13" s="279"/>
      <c r="HO13" s="279"/>
      <c r="HP13" s="279"/>
      <c r="HQ13" s="275">
        <f t="shared" si="4"/>
        <v>2259</v>
      </c>
      <c r="HR13" s="275">
        <f t="shared" si="5"/>
        <v>2339</v>
      </c>
      <c r="HS13" s="275">
        <f t="shared" si="6"/>
        <v>2681</v>
      </c>
      <c r="HT13" s="276"/>
      <c r="HU13" s="276"/>
      <c r="HV13" s="276"/>
      <c r="HW13" s="317"/>
      <c r="HX13" s="317"/>
      <c r="HY13" s="317"/>
      <c r="HZ13" s="317"/>
      <c r="IA13" s="317"/>
      <c r="IB13" s="317"/>
      <c r="IC13" s="317"/>
      <c r="ID13" s="317"/>
      <c r="IE13" s="317"/>
      <c r="IF13" s="317"/>
      <c r="IG13" s="317"/>
      <c r="IH13" s="317"/>
      <c r="II13" s="317"/>
      <c r="IJ13" s="317"/>
      <c r="IK13" s="317"/>
      <c r="IL13" s="317"/>
      <c r="IM13" s="317"/>
      <c r="IN13" s="317"/>
      <c r="IO13" s="317"/>
      <c r="IP13" s="317"/>
      <c r="IQ13" s="317"/>
      <c r="IR13" s="317"/>
      <c r="IS13" s="317"/>
      <c r="IT13" s="317"/>
    </row>
    <row r="14" spans="1:254" ht="36.75" customHeight="1">
      <c r="A14" s="288" t="s">
        <v>75</v>
      </c>
      <c r="B14" s="278" t="s">
        <v>76</v>
      </c>
      <c r="C14" s="279">
        <v>282</v>
      </c>
      <c r="D14" s="279">
        <v>282</v>
      </c>
      <c r="E14" s="279">
        <v>282</v>
      </c>
      <c r="F14" s="279">
        <v>342</v>
      </c>
      <c r="G14" s="279">
        <v>341.91</v>
      </c>
      <c r="H14" s="279"/>
      <c r="I14" s="279">
        <v>468</v>
      </c>
      <c r="J14" s="279">
        <v>561.83</v>
      </c>
      <c r="K14" s="279">
        <v>646</v>
      </c>
      <c r="L14" s="279"/>
      <c r="M14" s="279"/>
      <c r="N14" s="279"/>
      <c r="O14" s="279"/>
      <c r="P14" s="279"/>
      <c r="Q14" s="279"/>
      <c r="R14" s="279"/>
      <c r="S14" s="279"/>
      <c r="T14" s="279"/>
      <c r="U14" s="279">
        <f>прил_7!C16</f>
        <v>49.5</v>
      </c>
      <c r="V14" s="279">
        <f>прил_7!D16</f>
        <v>49.5</v>
      </c>
      <c r="W14" s="279">
        <f>прил_7!E16</f>
        <v>49.5</v>
      </c>
      <c r="X14" s="280">
        <v>3000</v>
      </c>
      <c r="Y14" s="279">
        <v>3000.16</v>
      </c>
      <c r="Z14" s="279">
        <v>3000</v>
      </c>
      <c r="AA14" s="279">
        <v>98</v>
      </c>
      <c r="AB14" s="279">
        <v>103.87</v>
      </c>
      <c r="AC14" s="279">
        <v>103.87</v>
      </c>
      <c r="AD14" s="279"/>
      <c r="AE14" s="279"/>
      <c r="AF14" s="279"/>
      <c r="AG14" s="279">
        <v>41</v>
      </c>
      <c r="AH14" s="279">
        <v>41</v>
      </c>
      <c r="AI14" s="279">
        <v>41</v>
      </c>
      <c r="AJ14" s="279">
        <v>77</v>
      </c>
      <c r="AK14" s="279">
        <v>77</v>
      </c>
      <c r="AL14" s="279">
        <v>77</v>
      </c>
      <c r="AM14" s="328"/>
      <c r="AN14" s="328"/>
      <c r="AO14" s="328"/>
      <c r="AP14" s="279">
        <v>417</v>
      </c>
      <c r="AQ14" s="279">
        <v>444</v>
      </c>
      <c r="AR14" s="279">
        <v>444</v>
      </c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1">
        <f>прил_9!C16</f>
        <v>0</v>
      </c>
      <c r="BR14" s="271">
        <f>прил_9!D16</f>
        <v>0</v>
      </c>
      <c r="BS14" s="271">
        <f>прил_9!E16</f>
        <v>0</v>
      </c>
      <c r="BT14" s="281">
        <v>1972</v>
      </c>
      <c r="BU14" s="281">
        <v>2177</v>
      </c>
      <c r="BV14" s="281">
        <v>1510.12</v>
      </c>
      <c r="BW14" s="281">
        <f>31777+3214.2</f>
        <v>34991.2</v>
      </c>
      <c r="BX14" s="281">
        <f>37178.7+750.7</f>
        <v>37929.399999999994</v>
      </c>
      <c r="BY14" s="281">
        <v>31777</v>
      </c>
      <c r="BZ14" s="281"/>
      <c r="CA14" s="281"/>
      <c r="CB14" s="281"/>
      <c r="CC14" s="281">
        <v>1206</v>
      </c>
      <c r="CD14" s="281"/>
      <c r="CE14" s="281"/>
      <c r="CF14" s="281">
        <v>841</v>
      </c>
      <c r="CG14" s="281">
        <v>841</v>
      </c>
      <c r="CH14" s="281">
        <v>841</v>
      </c>
      <c r="CI14" s="281">
        <v>842</v>
      </c>
      <c r="CJ14" s="281">
        <v>842</v>
      </c>
      <c r="CK14" s="281">
        <v>842</v>
      </c>
      <c r="CL14" s="281">
        <v>499</v>
      </c>
      <c r="CM14" s="281">
        <v>499</v>
      </c>
      <c r="CN14" s="281">
        <v>499</v>
      </c>
      <c r="CO14" s="281">
        <v>337</v>
      </c>
      <c r="CP14" s="281">
        <v>337</v>
      </c>
      <c r="CQ14" s="281">
        <v>337</v>
      </c>
      <c r="CR14" s="281"/>
      <c r="CS14" s="281"/>
      <c r="CT14" s="279"/>
      <c r="CU14" s="279">
        <v>649</v>
      </c>
      <c r="CV14" s="279">
        <v>649</v>
      </c>
      <c r="CW14" s="279">
        <v>649</v>
      </c>
      <c r="CX14" s="279"/>
      <c r="CY14" s="279"/>
      <c r="CZ14" s="279"/>
      <c r="DA14" s="279"/>
      <c r="DB14" s="279"/>
      <c r="DC14" s="282"/>
      <c r="DD14" s="279">
        <v>1283</v>
      </c>
      <c r="DE14" s="279">
        <v>1283</v>
      </c>
      <c r="DF14" s="279">
        <v>1283</v>
      </c>
      <c r="DG14" s="279"/>
      <c r="DH14" s="279"/>
      <c r="DI14" s="279"/>
      <c r="DJ14" s="279">
        <v>407</v>
      </c>
      <c r="DK14" s="279">
        <v>407</v>
      </c>
      <c r="DL14" s="279">
        <v>407</v>
      </c>
      <c r="DM14" s="279">
        <v>44</v>
      </c>
      <c r="DN14" s="279">
        <v>44</v>
      </c>
      <c r="DO14" s="279">
        <v>44</v>
      </c>
      <c r="DP14" s="279">
        <v>147</v>
      </c>
      <c r="DQ14" s="279">
        <v>147</v>
      </c>
      <c r="DR14" s="279">
        <v>147</v>
      </c>
      <c r="DS14" s="279">
        <v>24</v>
      </c>
      <c r="DT14" s="279">
        <v>24</v>
      </c>
      <c r="DU14" s="279">
        <v>24</v>
      </c>
      <c r="DV14" s="279"/>
      <c r="DW14" s="279"/>
      <c r="DX14" s="279"/>
      <c r="DY14" s="279">
        <v>201</v>
      </c>
      <c r="DZ14" s="279">
        <v>201</v>
      </c>
      <c r="EA14" s="279">
        <v>201</v>
      </c>
      <c r="EB14" s="279"/>
      <c r="EC14" s="279"/>
      <c r="ED14" s="279"/>
      <c r="EE14" s="279"/>
      <c r="EF14" s="279"/>
      <c r="EG14" s="279"/>
      <c r="EH14" s="289">
        <v>5826</v>
      </c>
      <c r="EI14" s="289">
        <v>5826</v>
      </c>
      <c r="EJ14" s="289">
        <v>5826</v>
      </c>
      <c r="EK14" s="279">
        <v>1263.79</v>
      </c>
      <c r="EL14" s="279"/>
      <c r="EM14" s="279"/>
      <c r="EN14" s="279">
        <v>58</v>
      </c>
      <c r="EO14" s="279">
        <v>58</v>
      </c>
      <c r="EP14" s="279">
        <v>58</v>
      </c>
      <c r="EQ14" s="279">
        <v>1598</v>
      </c>
      <c r="ER14" s="279">
        <v>1598</v>
      </c>
      <c r="ES14" s="279">
        <v>1598</v>
      </c>
      <c r="ET14" s="279">
        <v>100</v>
      </c>
      <c r="EU14" s="279">
        <v>100</v>
      </c>
      <c r="EV14" s="279">
        <v>100</v>
      </c>
      <c r="EW14" s="279">
        <v>136</v>
      </c>
      <c r="EX14" s="279">
        <v>136</v>
      </c>
      <c r="EY14" s="279">
        <v>136</v>
      </c>
      <c r="EZ14" s="279"/>
      <c r="FA14" s="279"/>
      <c r="FB14" s="279"/>
      <c r="FC14" s="279">
        <v>80</v>
      </c>
      <c r="FD14" s="279">
        <v>80</v>
      </c>
      <c r="FE14" s="279">
        <v>80</v>
      </c>
      <c r="FF14" s="279">
        <v>86</v>
      </c>
      <c r="FG14" s="279">
        <v>86</v>
      </c>
      <c r="FH14" s="279">
        <v>86</v>
      </c>
      <c r="FI14" s="279">
        <v>803</v>
      </c>
      <c r="FJ14" s="279">
        <v>803</v>
      </c>
      <c r="FK14" s="279">
        <v>803</v>
      </c>
      <c r="FL14" s="328">
        <v>84</v>
      </c>
      <c r="FM14" s="328">
        <v>84</v>
      </c>
      <c r="FN14" s="328">
        <v>84</v>
      </c>
      <c r="FO14" s="328">
        <v>46</v>
      </c>
      <c r="FP14" s="328">
        <v>46</v>
      </c>
      <c r="FQ14" s="328">
        <v>46</v>
      </c>
      <c r="FR14" s="279"/>
      <c r="FS14" s="279"/>
      <c r="FT14" s="279"/>
      <c r="FU14" s="279">
        <v>151</v>
      </c>
      <c r="FV14" s="279">
        <v>151</v>
      </c>
      <c r="FW14" s="279">
        <v>151</v>
      </c>
      <c r="FX14" s="279"/>
      <c r="FY14" s="279"/>
      <c r="FZ14" s="279"/>
      <c r="GA14" s="279"/>
      <c r="GB14" s="279"/>
      <c r="GC14" s="279"/>
      <c r="GD14" s="279"/>
      <c r="GE14" s="279"/>
      <c r="GF14" s="279"/>
      <c r="GG14" s="279"/>
      <c r="GH14" s="279"/>
      <c r="GI14" s="279"/>
      <c r="GJ14" s="279"/>
      <c r="GK14" s="279"/>
      <c r="GL14" s="279"/>
      <c r="GM14" s="279">
        <v>404.45</v>
      </c>
      <c r="GN14" s="279">
        <v>131</v>
      </c>
      <c r="GO14" s="279">
        <v>404</v>
      </c>
      <c r="GP14" s="279"/>
      <c r="GQ14" s="279"/>
      <c r="GR14" s="279"/>
      <c r="GS14" s="279"/>
      <c r="GT14" s="279"/>
      <c r="GU14" s="274"/>
      <c r="GV14" s="284"/>
      <c r="GW14" s="284"/>
      <c r="GX14" s="274"/>
      <c r="GY14" s="279"/>
      <c r="GZ14" s="279"/>
      <c r="HA14" s="279"/>
      <c r="HB14" s="279"/>
      <c r="HC14" s="279"/>
      <c r="HD14" s="279"/>
      <c r="HE14" s="279"/>
      <c r="HF14" s="279"/>
      <c r="HG14" s="285"/>
      <c r="HH14" s="286"/>
      <c r="HI14" s="286"/>
      <c r="HJ14" s="287"/>
      <c r="HK14" s="279"/>
      <c r="HL14" s="279"/>
      <c r="HM14" s="279"/>
      <c r="HN14" s="279"/>
      <c r="HO14" s="279"/>
      <c r="HP14" s="279"/>
      <c r="HQ14" s="275">
        <f t="shared" si="4"/>
        <v>58853.939999999995</v>
      </c>
      <c r="HR14" s="275">
        <f t="shared" si="5"/>
        <v>59380.66999999999</v>
      </c>
      <c r="HS14" s="275">
        <f t="shared" si="6"/>
        <v>52576.49</v>
      </c>
      <c r="HT14" s="276"/>
      <c r="HU14" s="276"/>
      <c r="HV14" s="276"/>
      <c r="HW14" s="317"/>
      <c r="HX14" s="317"/>
      <c r="HY14" s="317"/>
      <c r="HZ14" s="317"/>
      <c r="IA14" s="317"/>
      <c r="IB14" s="317"/>
      <c r="IC14" s="317"/>
      <c r="ID14" s="317"/>
      <c r="IE14" s="317"/>
      <c r="IF14" s="317"/>
      <c r="IG14" s="317"/>
      <c r="IH14" s="317"/>
      <c r="II14" s="317"/>
      <c r="IJ14" s="317"/>
      <c r="IK14" s="317"/>
      <c r="IL14" s="317"/>
      <c r="IM14" s="317"/>
      <c r="IN14" s="317"/>
      <c r="IO14" s="317"/>
      <c r="IP14" s="317"/>
      <c r="IQ14" s="317"/>
      <c r="IR14" s="317"/>
      <c r="IS14" s="317"/>
      <c r="IT14" s="317"/>
    </row>
    <row r="15" spans="1:254" ht="36.75" customHeight="1">
      <c r="A15" s="290" t="s">
        <v>77</v>
      </c>
      <c r="B15" s="266" t="s">
        <v>78</v>
      </c>
      <c r="C15" s="271">
        <f>SUM(C16:C21)</f>
        <v>0</v>
      </c>
      <c r="D15" s="271">
        <f aca="true" t="shared" si="7" ref="D15:BP15">SUM(D16:D21)</f>
        <v>0</v>
      </c>
      <c r="E15" s="271">
        <f t="shared" si="7"/>
        <v>0</v>
      </c>
      <c r="F15" s="271">
        <f t="shared" si="7"/>
        <v>39</v>
      </c>
      <c r="G15" s="271">
        <f t="shared" si="7"/>
        <v>40.2</v>
      </c>
      <c r="H15" s="271">
        <f t="shared" si="7"/>
        <v>43</v>
      </c>
      <c r="I15" s="271">
        <f t="shared" si="7"/>
        <v>574</v>
      </c>
      <c r="J15" s="271">
        <f t="shared" si="7"/>
        <v>610</v>
      </c>
      <c r="K15" s="271">
        <f t="shared" si="7"/>
        <v>605</v>
      </c>
      <c r="L15" s="271">
        <f t="shared" si="7"/>
        <v>0</v>
      </c>
      <c r="M15" s="271">
        <f t="shared" si="7"/>
        <v>0</v>
      </c>
      <c r="N15" s="271">
        <f t="shared" si="7"/>
        <v>0</v>
      </c>
      <c r="O15" s="271">
        <f t="shared" si="7"/>
        <v>0</v>
      </c>
      <c r="P15" s="271">
        <f t="shared" si="7"/>
        <v>0</v>
      </c>
      <c r="Q15" s="271">
        <f t="shared" si="7"/>
        <v>0</v>
      </c>
      <c r="R15" s="271">
        <f t="shared" si="7"/>
        <v>0</v>
      </c>
      <c r="S15" s="271">
        <f t="shared" si="7"/>
        <v>0</v>
      </c>
      <c r="T15" s="271">
        <f t="shared" si="7"/>
        <v>0</v>
      </c>
      <c r="U15" s="271">
        <f t="shared" si="7"/>
        <v>12.44</v>
      </c>
      <c r="V15" s="271">
        <f t="shared" si="7"/>
        <v>12.44</v>
      </c>
      <c r="W15" s="271">
        <f t="shared" si="7"/>
        <v>12.44</v>
      </c>
      <c r="X15" s="271">
        <f t="shared" si="7"/>
        <v>2826</v>
      </c>
      <c r="Y15" s="271">
        <f t="shared" si="7"/>
        <v>3117</v>
      </c>
      <c r="Z15" s="271">
        <f t="shared" si="7"/>
        <v>3415</v>
      </c>
      <c r="AA15" s="271">
        <f t="shared" si="7"/>
        <v>14.4</v>
      </c>
      <c r="AB15" s="271">
        <f t="shared" si="7"/>
        <v>16.7</v>
      </c>
      <c r="AC15" s="271">
        <f t="shared" si="7"/>
        <v>16.7</v>
      </c>
      <c r="AD15" s="271">
        <f t="shared" si="7"/>
        <v>0</v>
      </c>
      <c r="AE15" s="271">
        <f t="shared" si="7"/>
        <v>0</v>
      </c>
      <c r="AF15" s="271">
        <f t="shared" si="7"/>
        <v>0</v>
      </c>
      <c r="AG15" s="271">
        <f t="shared" si="7"/>
        <v>38</v>
      </c>
      <c r="AH15" s="271">
        <f t="shared" si="7"/>
        <v>29</v>
      </c>
      <c r="AI15" s="271">
        <f t="shared" si="7"/>
        <v>25</v>
      </c>
      <c r="AJ15" s="271">
        <f t="shared" si="7"/>
        <v>200</v>
      </c>
      <c r="AK15" s="271">
        <f t="shared" si="7"/>
        <v>11</v>
      </c>
      <c r="AL15" s="271">
        <f t="shared" si="7"/>
        <v>13</v>
      </c>
      <c r="AM15" s="327">
        <f>SUM(AM16:AM21)</f>
        <v>900</v>
      </c>
      <c r="AN15" s="327">
        <f>SUM(AN16:AN21)</f>
        <v>1200</v>
      </c>
      <c r="AO15" s="327">
        <f>SUM(AO16:AO21)</f>
        <v>1800</v>
      </c>
      <c r="AP15" s="271">
        <f t="shared" si="7"/>
        <v>485</v>
      </c>
      <c r="AQ15" s="271">
        <f t="shared" si="7"/>
        <v>493</v>
      </c>
      <c r="AR15" s="271">
        <f t="shared" si="7"/>
        <v>572</v>
      </c>
      <c r="AS15" s="271">
        <f t="shared" si="7"/>
        <v>0</v>
      </c>
      <c r="AT15" s="271">
        <f t="shared" si="7"/>
        <v>0</v>
      </c>
      <c r="AU15" s="271">
        <f t="shared" si="7"/>
        <v>0</v>
      </c>
      <c r="AV15" s="271">
        <f t="shared" si="7"/>
        <v>0</v>
      </c>
      <c r="AW15" s="271">
        <f t="shared" si="7"/>
        <v>0</v>
      </c>
      <c r="AX15" s="271">
        <f t="shared" si="7"/>
        <v>0</v>
      </c>
      <c r="AY15" s="271">
        <f t="shared" si="7"/>
        <v>0</v>
      </c>
      <c r="AZ15" s="271">
        <f t="shared" si="7"/>
        <v>0</v>
      </c>
      <c r="BA15" s="271">
        <f t="shared" si="7"/>
        <v>0</v>
      </c>
      <c r="BB15" s="271">
        <f t="shared" si="7"/>
        <v>0</v>
      </c>
      <c r="BC15" s="271">
        <f t="shared" si="7"/>
        <v>0</v>
      </c>
      <c r="BD15" s="271">
        <f t="shared" si="7"/>
        <v>0</v>
      </c>
      <c r="BE15" s="271">
        <f t="shared" si="7"/>
        <v>0</v>
      </c>
      <c r="BF15" s="271">
        <f t="shared" si="7"/>
        <v>0</v>
      </c>
      <c r="BG15" s="271">
        <f t="shared" si="7"/>
        <v>0</v>
      </c>
      <c r="BH15" s="271">
        <f t="shared" si="7"/>
        <v>0</v>
      </c>
      <c r="BI15" s="271">
        <f t="shared" si="7"/>
        <v>0</v>
      </c>
      <c r="BJ15" s="271">
        <f t="shared" si="7"/>
        <v>0</v>
      </c>
      <c r="BK15" s="271">
        <f t="shared" si="7"/>
        <v>0</v>
      </c>
      <c r="BL15" s="271">
        <f t="shared" si="7"/>
        <v>0</v>
      </c>
      <c r="BM15" s="271">
        <f t="shared" si="7"/>
        <v>0</v>
      </c>
      <c r="BN15" s="271">
        <f t="shared" si="7"/>
        <v>0</v>
      </c>
      <c r="BO15" s="271">
        <f t="shared" si="7"/>
        <v>0</v>
      </c>
      <c r="BP15" s="271">
        <f t="shared" si="7"/>
        <v>0</v>
      </c>
      <c r="BQ15" s="271">
        <f>прил_9!C17</f>
        <v>0</v>
      </c>
      <c r="BR15" s="271">
        <f>прил_9!D17</f>
        <v>0</v>
      </c>
      <c r="BS15" s="271">
        <f>прил_9!E17</f>
        <v>0</v>
      </c>
      <c r="BT15" s="271">
        <f aca="true" t="shared" si="8" ref="BT15:ED15">SUM(BT16:BT21)</f>
        <v>2715</v>
      </c>
      <c r="BU15" s="271">
        <f t="shared" si="8"/>
        <v>2584</v>
      </c>
      <c r="BV15" s="271">
        <f t="shared" si="8"/>
        <v>2769</v>
      </c>
      <c r="BW15" s="271">
        <f t="shared" si="8"/>
        <v>15240</v>
      </c>
      <c r="BX15" s="271">
        <f t="shared" si="8"/>
        <v>18763.6</v>
      </c>
      <c r="BY15" s="271">
        <f t="shared" si="8"/>
        <v>20970</v>
      </c>
      <c r="BZ15" s="271">
        <f t="shared" si="8"/>
        <v>0</v>
      </c>
      <c r="CA15" s="271">
        <f t="shared" si="8"/>
        <v>0</v>
      </c>
      <c r="CB15" s="271">
        <f t="shared" si="8"/>
        <v>0</v>
      </c>
      <c r="CC15" s="271">
        <f t="shared" si="8"/>
        <v>0</v>
      </c>
      <c r="CD15" s="271">
        <f>SUM(CD16:CD21)</f>
        <v>0</v>
      </c>
      <c r="CE15" s="271">
        <f t="shared" si="8"/>
        <v>0</v>
      </c>
      <c r="CF15" s="271">
        <f t="shared" si="8"/>
        <v>600</v>
      </c>
      <c r="CG15" s="271">
        <f t="shared" si="8"/>
        <v>655</v>
      </c>
      <c r="CH15" s="271">
        <f t="shared" si="8"/>
        <v>780</v>
      </c>
      <c r="CI15" s="271">
        <f t="shared" si="8"/>
        <v>415</v>
      </c>
      <c r="CJ15" s="271">
        <f t="shared" si="8"/>
        <v>478</v>
      </c>
      <c r="CK15" s="271">
        <f t="shared" si="8"/>
        <v>562</v>
      </c>
      <c r="CL15" s="271">
        <f t="shared" si="8"/>
        <v>158</v>
      </c>
      <c r="CM15" s="271">
        <f t="shared" si="8"/>
        <v>202</v>
      </c>
      <c r="CN15" s="271">
        <f t="shared" si="8"/>
        <v>238</v>
      </c>
      <c r="CO15" s="271">
        <f t="shared" si="8"/>
        <v>86</v>
      </c>
      <c r="CP15" s="271">
        <f t="shared" si="8"/>
        <v>79</v>
      </c>
      <c r="CQ15" s="271">
        <f t="shared" si="8"/>
        <v>89</v>
      </c>
      <c r="CR15" s="271">
        <f t="shared" si="8"/>
        <v>0</v>
      </c>
      <c r="CS15" s="271">
        <f t="shared" si="8"/>
        <v>0</v>
      </c>
      <c r="CT15" s="271">
        <f t="shared" si="8"/>
        <v>0</v>
      </c>
      <c r="CU15" s="271">
        <f t="shared" si="8"/>
        <v>371</v>
      </c>
      <c r="CV15" s="271">
        <f t="shared" si="8"/>
        <v>421</v>
      </c>
      <c r="CW15" s="271">
        <f t="shared" si="8"/>
        <v>491</v>
      </c>
      <c r="CX15" s="271">
        <f t="shared" si="8"/>
        <v>0</v>
      </c>
      <c r="CY15" s="271">
        <f t="shared" si="8"/>
        <v>0</v>
      </c>
      <c r="CZ15" s="271">
        <f t="shared" si="8"/>
        <v>0</v>
      </c>
      <c r="DA15" s="271">
        <f t="shared" si="8"/>
        <v>0</v>
      </c>
      <c r="DB15" s="271">
        <f t="shared" si="8"/>
        <v>0</v>
      </c>
      <c r="DC15" s="271">
        <f t="shared" si="8"/>
        <v>0</v>
      </c>
      <c r="DD15" s="271">
        <f t="shared" si="8"/>
        <v>670</v>
      </c>
      <c r="DE15" s="271">
        <f t="shared" si="8"/>
        <v>790</v>
      </c>
      <c r="DF15" s="271">
        <f t="shared" si="8"/>
        <v>890</v>
      </c>
      <c r="DG15" s="271">
        <f t="shared" si="8"/>
        <v>0</v>
      </c>
      <c r="DH15" s="271">
        <f t="shared" si="8"/>
        <v>0</v>
      </c>
      <c r="DI15" s="271">
        <f t="shared" si="8"/>
        <v>0</v>
      </c>
      <c r="DJ15" s="271">
        <f t="shared" si="8"/>
        <v>301.9</v>
      </c>
      <c r="DK15" s="271">
        <f t="shared" si="8"/>
        <v>397.2</v>
      </c>
      <c r="DL15" s="271">
        <f t="shared" si="8"/>
        <v>488.7</v>
      </c>
      <c r="DM15" s="271">
        <f t="shared" si="8"/>
        <v>23</v>
      </c>
      <c r="DN15" s="271">
        <f t="shared" si="8"/>
        <v>25</v>
      </c>
      <c r="DO15" s="271">
        <f t="shared" si="8"/>
        <v>26</v>
      </c>
      <c r="DP15" s="271">
        <f t="shared" si="8"/>
        <v>136</v>
      </c>
      <c r="DQ15" s="271">
        <f t="shared" si="8"/>
        <v>156</v>
      </c>
      <c r="DR15" s="271">
        <f t="shared" si="8"/>
        <v>179</v>
      </c>
      <c r="DS15" s="271">
        <f t="shared" si="8"/>
        <v>480</v>
      </c>
      <c r="DT15" s="271">
        <f t="shared" si="8"/>
        <v>552</v>
      </c>
      <c r="DU15" s="271">
        <f t="shared" si="8"/>
        <v>635</v>
      </c>
      <c r="DV15" s="271">
        <f t="shared" si="8"/>
        <v>400</v>
      </c>
      <c r="DW15" s="271">
        <f t="shared" si="8"/>
        <v>400</v>
      </c>
      <c r="DX15" s="271">
        <f t="shared" si="8"/>
        <v>450</v>
      </c>
      <c r="DY15" s="271">
        <f t="shared" si="8"/>
        <v>115</v>
      </c>
      <c r="DZ15" s="271">
        <f t="shared" si="8"/>
        <v>155</v>
      </c>
      <c r="EA15" s="271">
        <f t="shared" si="8"/>
        <v>402</v>
      </c>
      <c r="EB15" s="271">
        <f t="shared" si="8"/>
        <v>0</v>
      </c>
      <c r="EC15" s="271">
        <f t="shared" si="8"/>
        <v>0</v>
      </c>
      <c r="ED15" s="271">
        <f t="shared" si="8"/>
        <v>0</v>
      </c>
      <c r="EE15" s="271">
        <f aca="true" t="shared" si="9" ref="EE15:GP15">SUM(EE16:EE21)</f>
        <v>0</v>
      </c>
      <c r="EF15" s="271">
        <f t="shared" si="9"/>
        <v>0</v>
      </c>
      <c r="EG15" s="271">
        <f t="shared" si="9"/>
        <v>0</v>
      </c>
      <c r="EH15" s="271">
        <f t="shared" si="9"/>
        <v>5608</v>
      </c>
      <c r="EI15" s="271">
        <f t="shared" si="9"/>
        <v>7159</v>
      </c>
      <c r="EJ15" s="271">
        <f t="shared" si="9"/>
        <v>9380</v>
      </c>
      <c r="EK15" s="271">
        <f t="shared" si="9"/>
        <v>0</v>
      </c>
      <c r="EL15" s="271">
        <f t="shared" si="9"/>
        <v>0</v>
      </c>
      <c r="EM15" s="271">
        <f t="shared" si="9"/>
        <v>0</v>
      </c>
      <c r="EN15" s="271">
        <f t="shared" si="9"/>
        <v>0</v>
      </c>
      <c r="EO15" s="271">
        <f t="shared" si="9"/>
        <v>0</v>
      </c>
      <c r="EP15" s="271">
        <f t="shared" si="9"/>
        <v>0</v>
      </c>
      <c r="EQ15" s="271">
        <f t="shared" si="9"/>
        <v>0</v>
      </c>
      <c r="ER15" s="271">
        <f t="shared" si="9"/>
        <v>0</v>
      </c>
      <c r="ES15" s="271">
        <f t="shared" si="9"/>
        <v>1000</v>
      </c>
      <c r="ET15" s="271">
        <f t="shared" si="9"/>
        <v>167</v>
      </c>
      <c r="EU15" s="271">
        <f t="shared" si="9"/>
        <v>225</v>
      </c>
      <c r="EV15" s="271">
        <f t="shared" si="9"/>
        <v>254</v>
      </c>
      <c r="EW15" s="271">
        <f t="shared" si="9"/>
        <v>376</v>
      </c>
      <c r="EX15" s="271">
        <f t="shared" si="9"/>
        <v>491</v>
      </c>
      <c r="EY15" s="271">
        <f t="shared" si="9"/>
        <v>496</v>
      </c>
      <c r="EZ15" s="271">
        <f t="shared" si="9"/>
        <v>0</v>
      </c>
      <c r="FA15" s="271">
        <f t="shared" si="9"/>
        <v>0</v>
      </c>
      <c r="FB15" s="271">
        <f t="shared" si="9"/>
        <v>0</v>
      </c>
      <c r="FC15" s="271">
        <f t="shared" si="9"/>
        <v>46</v>
      </c>
      <c r="FD15" s="271">
        <f t="shared" si="9"/>
        <v>57</v>
      </c>
      <c r="FE15" s="271">
        <f t="shared" si="9"/>
        <v>59</v>
      </c>
      <c r="FF15" s="271">
        <f t="shared" si="9"/>
        <v>58</v>
      </c>
      <c r="FG15" s="271">
        <f t="shared" si="9"/>
        <v>70</v>
      </c>
      <c r="FH15" s="271">
        <f t="shared" si="9"/>
        <v>82</v>
      </c>
      <c r="FI15" s="271">
        <f t="shared" si="9"/>
        <v>221</v>
      </c>
      <c r="FJ15" s="271">
        <f t="shared" si="9"/>
        <v>310</v>
      </c>
      <c r="FK15" s="271">
        <f t="shared" si="9"/>
        <v>393</v>
      </c>
      <c r="FL15" s="271">
        <f t="shared" si="9"/>
        <v>0</v>
      </c>
      <c r="FM15" s="271">
        <f t="shared" si="9"/>
        <v>0</v>
      </c>
      <c r="FN15" s="271">
        <f t="shared" si="9"/>
        <v>0</v>
      </c>
      <c r="FO15" s="271">
        <f t="shared" si="9"/>
        <v>38</v>
      </c>
      <c r="FP15" s="271">
        <f t="shared" si="9"/>
        <v>38</v>
      </c>
      <c r="FQ15" s="271">
        <f t="shared" si="9"/>
        <v>38</v>
      </c>
      <c r="FR15" s="271">
        <f t="shared" si="9"/>
        <v>0</v>
      </c>
      <c r="FS15" s="271">
        <f t="shared" si="9"/>
        <v>0</v>
      </c>
      <c r="FT15" s="271">
        <f t="shared" si="9"/>
        <v>0</v>
      </c>
      <c r="FU15" s="271">
        <f t="shared" si="9"/>
        <v>44</v>
      </c>
      <c r="FV15" s="271">
        <f t="shared" si="9"/>
        <v>46</v>
      </c>
      <c r="FW15" s="271">
        <f t="shared" si="9"/>
        <v>46</v>
      </c>
      <c r="FX15" s="271">
        <f t="shared" si="9"/>
        <v>0</v>
      </c>
      <c r="FY15" s="271">
        <f t="shared" si="9"/>
        <v>0</v>
      </c>
      <c r="FZ15" s="271">
        <f t="shared" si="9"/>
        <v>0</v>
      </c>
      <c r="GA15" s="271">
        <f t="shared" si="9"/>
        <v>0</v>
      </c>
      <c r="GB15" s="271">
        <f t="shared" si="9"/>
        <v>0</v>
      </c>
      <c r="GC15" s="271">
        <f t="shared" si="9"/>
        <v>0</v>
      </c>
      <c r="GD15" s="271">
        <f t="shared" si="9"/>
        <v>0</v>
      </c>
      <c r="GE15" s="271">
        <f t="shared" si="9"/>
        <v>0</v>
      </c>
      <c r="GF15" s="271">
        <f t="shared" si="9"/>
        <v>0</v>
      </c>
      <c r="GG15" s="271">
        <f t="shared" si="9"/>
        <v>0</v>
      </c>
      <c r="GH15" s="271">
        <f t="shared" si="9"/>
        <v>0</v>
      </c>
      <c r="GI15" s="271">
        <f t="shared" si="9"/>
        <v>0</v>
      </c>
      <c r="GJ15" s="271">
        <f t="shared" si="9"/>
        <v>0</v>
      </c>
      <c r="GK15" s="271">
        <f t="shared" si="9"/>
        <v>0</v>
      </c>
      <c r="GL15" s="271">
        <f t="shared" si="9"/>
        <v>0</v>
      </c>
      <c r="GM15" s="271">
        <f t="shared" si="9"/>
        <v>0</v>
      </c>
      <c r="GN15" s="271">
        <f t="shared" si="9"/>
        <v>0</v>
      </c>
      <c r="GO15" s="271">
        <f t="shared" si="9"/>
        <v>0</v>
      </c>
      <c r="GP15" s="271">
        <f t="shared" si="9"/>
        <v>0</v>
      </c>
      <c r="GQ15" s="271">
        <f aca="true" t="shared" si="10" ref="GQ15:HP15">SUM(GQ16:GQ21)</f>
        <v>0</v>
      </c>
      <c r="GR15" s="271">
        <f t="shared" si="10"/>
        <v>0</v>
      </c>
      <c r="GS15" s="271">
        <f t="shared" si="10"/>
        <v>0</v>
      </c>
      <c r="GT15" s="271">
        <f t="shared" si="10"/>
        <v>0</v>
      </c>
      <c r="GU15" s="271">
        <f t="shared" si="10"/>
        <v>0</v>
      </c>
      <c r="GV15" s="271">
        <f t="shared" si="10"/>
        <v>0</v>
      </c>
      <c r="GW15" s="271">
        <f t="shared" si="10"/>
        <v>0</v>
      </c>
      <c r="GX15" s="271">
        <f t="shared" si="10"/>
        <v>0</v>
      </c>
      <c r="GY15" s="271">
        <f t="shared" si="10"/>
        <v>0</v>
      </c>
      <c r="GZ15" s="271">
        <f t="shared" si="10"/>
        <v>0</v>
      </c>
      <c r="HA15" s="271">
        <f t="shared" si="10"/>
        <v>0</v>
      </c>
      <c r="HB15" s="271">
        <f t="shared" si="10"/>
        <v>0</v>
      </c>
      <c r="HC15" s="271">
        <f t="shared" si="10"/>
        <v>0</v>
      </c>
      <c r="HD15" s="271">
        <f t="shared" si="10"/>
        <v>0</v>
      </c>
      <c r="HE15" s="271">
        <f t="shared" si="10"/>
        <v>0</v>
      </c>
      <c r="HF15" s="271">
        <f t="shared" si="10"/>
        <v>0</v>
      </c>
      <c r="HG15" s="271">
        <f t="shared" si="10"/>
        <v>0</v>
      </c>
      <c r="HH15" s="271">
        <f t="shared" si="10"/>
        <v>0</v>
      </c>
      <c r="HI15" s="271">
        <f t="shared" si="10"/>
        <v>0</v>
      </c>
      <c r="HJ15" s="271">
        <f t="shared" si="10"/>
        <v>0</v>
      </c>
      <c r="HK15" s="271">
        <f t="shared" si="10"/>
        <v>0</v>
      </c>
      <c r="HL15" s="271">
        <f t="shared" si="10"/>
        <v>0</v>
      </c>
      <c r="HM15" s="271">
        <f t="shared" si="10"/>
        <v>0</v>
      </c>
      <c r="HN15" s="271">
        <f t="shared" si="10"/>
        <v>0</v>
      </c>
      <c r="HO15" s="271">
        <f t="shared" si="10"/>
        <v>0</v>
      </c>
      <c r="HP15" s="271">
        <f t="shared" si="10"/>
        <v>0</v>
      </c>
      <c r="HQ15" s="275">
        <f t="shared" si="4"/>
        <v>33357.740000000005</v>
      </c>
      <c r="HR15" s="275">
        <f t="shared" si="5"/>
        <v>39583.14</v>
      </c>
      <c r="HS15" s="275">
        <f t="shared" si="6"/>
        <v>47219.84</v>
      </c>
      <c r="HT15" s="276"/>
      <c r="HU15" s="276"/>
      <c r="HV15" s="276"/>
      <c r="HW15" s="317"/>
      <c r="HX15" s="317"/>
      <c r="HY15" s="317"/>
      <c r="HZ15" s="317"/>
      <c r="IA15" s="317"/>
      <c r="IB15" s="317"/>
      <c r="IC15" s="317"/>
      <c r="ID15" s="317"/>
      <c r="IE15" s="317"/>
      <c r="IF15" s="317"/>
      <c r="IG15" s="317"/>
      <c r="IH15" s="317"/>
      <c r="II15" s="317"/>
      <c r="IJ15" s="317"/>
      <c r="IK15" s="317"/>
      <c r="IL15" s="317"/>
      <c r="IM15" s="317"/>
      <c r="IN15" s="317"/>
      <c r="IO15" s="317"/>
      <c r="IP15" s="317"/>
      <c r="IQ15" s="317"/>
      <c r="IR15" s="317"/>
      <c r="IS15" s="317"/>
      <c r="IT15" s="317"/>
    </row>
    <row r="16" spans="1:254" ht="36.75" customHeight="1">
      <c r="A16" s="277" t="s">
        <v>79</v>
      </c>
      <c r="B16" s="278" t="s">
        <v>80</v>
      </c>
      <c r="C16" s="279"/>
      <c r="D16" s="281"/>
      <c r="E16" s="279"/>
      <c r="F16" s="279"/>
      <c r="G16" s="279"/>
      <c r="H16" s="279"/>
      <c r="I16" s="279">
        <v>74</v>
      </c>
      <c r="J16" s="279">
        <v>80</v>
      </c>
      <c r="K16" s="279">
        <v>85</v>
      </c>
      <c r="L16" s="279"/>
      <c r="M16" s="279"/>
      <c r="N16" s="279"/>
      <c r="O16" s="279"/>
      <c r="P16" s="279"/>
      <c r="Q16" s="279"/>
      <c r="R16" s="279"/>
      <c r="S16" s="279"/>
      <c r="T16" s="279"/>
      <c r="U16" s="279">
        <f>прил_7!C18</f>
        <v>3.64</v>
      </c>
      <c r="V16" s="279">
        <f>прил_7!D18</f>
        <v>3.64</v>
      </c>
      <c r="W16" s="279">
        <f>прил_7!E18</f>
        <v>3.64</v>
      </c>
      <c r="X16" s="281">
        <v>765</v>
      </c>
      <c r="Y16" s="281">
        <v>803</v>
      </c>
      <c r="Z16" s="281">
        <v>843</v>
      </c>
      <c r="AA16" s="279">
        <v>5</v>
      </c>
      <c r="AB16" s="279">
        <v>6</v>
      </c>
      <c r="AC16" s="279">
        <v>6</v>
      </c>
      <c r="AD16" s="279"/>
      <c r="AE16" s="279"/>
      <c r="AF16" s="279"/>
      <c r="AG16" s="279"/>
      <c r="AH16" s="279"/>
      <c r="AI16" s="279"/>
      <c r="AJ16" s="279">
        <v>10</v>
      </c>
      <c r="AK16" s="279">
        <v>11</v>
      </c>
      <c r="AL16" s="279">
        <v>13</v>
      </c>
      <c r="AM16" s="328"/>
      <c r="AN16" s="328"/>
      <c r="AO16" s="328"/>
      <c r="AP16" s="279">
        <v>100</v>
      </c>
      <c r="AQ16" s="279">
        <v>100</v>
      </c>
      <c r="AR16" s="279">
        <v>100</v>
      </c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1">
        <f>прил_9!C18</f>
        <v>0</v>
      </c>
      <c r="BR16" s="271">
        <f>прил_9!D18</f>
        <v>0</v>
      </c>
      <c r="BS16" s="271">
        <f>прил_9!E18</f>
        <v>0</v>
      </c>
      <c r="BT16" s="279">
        <v>30</v>
      </c>
      <c r="BU16" s="279">
        <v>30</v>
      </c>
      <c r="BV16" s="279">
        <v>30</v>
      </c>
      <c r="BW16" s="279">
        <v>440</v>
      </c>
      <c r="BX16" s="279">
        <v>440</v>
      </c>
      <c r="BY16" s="279">
        <v>520</v>
      </c>
      <c r="BZ16" s="279"/>
      <c r="CA16" s="279"/>
      <c r="CB16" s="279"/>
      <c r="CC16" s="279"/>
      <c r="CD16" s="279"/>
      <c r="CE16" s="279"/>
      <c r="CF16" s="279">
        <v>20</v>
      </c>
      <c r="CG16" s="279">
        <v>20</v>
      </c>
      <c r="CH16" s="279">
        <v>20</v>
      </c>
      <c r="CI16" s="279">
        <v>20</v>
      </c>
      <c r="CJ16" s="279">
        <v>28</v>
      </c>
      <c r="CK16" s="279">
        <v>30</v>
      </c>
      <c r="CL16" s="279">
        <v>6</v>
      </c>
      <c r="CM16" s="279">
        <v>7</v>
      </c>
      <c r="CN16" s="279">
        <v>8</v>
      </c>
      <c r="CO16" s="279">
        <v>11</v>
      </c>
      <c r="CP16" s="279">
        <v>11</v>
      </c>
      <c r="CQ16" s="279">
        <v>11</v>
      </c>
      <c r="CR16" s="279"/>
      <c r="CS16" s="279"/>
      <c r="CT16" s="279"/>
      <c r="CU16" s="279">
        <v>60</v>
      </c>
      <c r="CV16" s="279">
        <v>60</v>
      </c>
      <c r="CW16" s="279">
        <v>80</v>
      </c>
      <c r="CX16" s="279"/>
      <c r="CY16" s="279"/>
      <c r="CZ16" s="279"/>
      <c r="DA16" s="279"/>
      <c r="DB16" s="279"/>
      <c r="DC16" s="282"/>
      <c r="DD16" s="279">
        <v>60</v>
      </c>
      <c r="DE16" s="279">
        <v>80</v>
      </c>
      <c r="DF16" s="279">
        <v>90</v>
      </c>
      <c r="DG16" s="279"/>
      <c r="DH16" s="279"/>
      <c r="DI16" s="279"/>
      <c r="DJ16" s="279">
        <v>8</v>
      </c>
      <c r="DK16" s="279">
        <v>10</v>
      </c>
      <c r="DL16" s="279">
        <v>12</v>
      </c>
      <c r="DM16" s="279">
        <v>3</v>
      </c>
      <c r="DN16" s="279">
        <v>4</v>
      </c>
      <c r="DO16" s="279">
        <v>5</v>
      </c>
      <c r="DP16" s="279">
        <v>60</v>
      </c>
      <c r="DQ16" s="279">
        <v>69</v>
      </c>
      <c r="DR16" s="279">
        <v>79</v>
      </c>
      <c r="DS16" s="279"/>
      <c r="DT16" s="279"/>
      <c r="DU16" s="279"/>
      <c r="DV16" s="279"/>
      <c r="DW16" s="279"/>
      <c r="DX16" s="279"/>
      <c r="DY16" s="279">
        <v>20</v>
      </c>
      <c r="DZ16" s="279">
        <v>25</v>
      </c>
      <c r="EA16" s="279">
        <v>30</v>
      </c>
      <c r="EB16" s="279"/>
      <c r="EC16" s="279"/>
      <c r="ED16" s="279"/>
      <c r="EE16" s="279"/>
      <c r="EF16" s="279"/>
      <c r="EG16" s="279"/>
      <c r="EH16" s="279">
        <v>325</v>
      </c>
      <c r="EI16" s="279">
        <v>365</v>
      </c>
      <c r="EJ16" s="279">
        <v>420</v>
      </c>
      <c r="EK16" s="279"/>
      <c r="EL16" s="279"/>
      <c r="EM16" s="279"/>
      <c r="EN16" s="279"/>
      <c r="EO16" s="279"/>
      <c r="EP16" s="279"/>
      <c r="EQ16" s="279"/>
      <c r="ER16" s="279"/>
      <c r="ES16" s="279"/>
      <c r="ET16" s="279"/>
      <c r="EU16" s="279"/>
      <c r="EV16" s="279"/>
      <c r="EW16" s="279"/>
      <c r="EX16" s="279"/>
      <c r="EY16" s="279"/>
      <c r="EZ16" s="279"/>
      <c r="FA16" s="279"/>
      <c r="FB16" s="279"/>
      <c r="FC16" s="279">
        <v>4</v>
      </c>
      <c r="FD16" s="279">
        <v>4</v>
      </c>
      <c r="FE16" s="279">
        <v>4</v>
      </c>
      <c r="FF16" s="279">
        <v>4</v>
      </c>
      <c r="FG16" s="279">
        <v>4</v>
      </c>
      <c r="FH16" s="279">
        <v>4</v>
      </c>
      <c r="FI16" s="279">
        <v>8</v>
      </c>
      <c r="FJ16" s="279">
        <v>9</v>
      </c>
      <c r="FK16" s="279">
        <v>10</v>
      </c>
      <c r="FL16" s="328"/>
      <c r="FM16" s="328"/>
      <c r="FN16" s="328"/>
      <c r="FO16" s="328">
        <v>1</v>
      </c>
      <c r="FP16" s="328">
        <v>1</v>
      </c>
      <c r="FQ16" s="328">
        <v>1</v>
      </c>
      <c r="FR16" s="279"/>
      <c r="FS16" s="279"/>
      <c r="FT16" s="279"/>
      <c r="FU16" s="279">
        <v>8</v>
      </c>
      <c r="FV16" s="279">
        <v>10</v>
      </c>
      <c r="FW16" s="279">
        <v>10</v>
      </c>
      <c r="FX16" s="279"/>
      <c r="FY16" s="279"/>
      <c r="FZ16" s="279"/>
      <c r="GA16" s="279"/>
      <c r="GB16" s="279"/>
      <c r="GC16" s="279"/>
      <c r="GD16" s="279"/>
      <c r="GE16" s="279"/>
      <c r="GF16" s="279"/>
      <c r="GG16" s="279"/>
      <c r="GH16" s="279"/>
      <c r="GI16" s="279"/>
      <c r="GJ16" s="279"/>
      <c r="GK16" s="279"/>
      <c r="GL16" s="279"/>
      <c r="GM16" s="279"/>
      <c r="GN16" s="279"/>
      <c r="GO16" s="279"/>
      <c r="GP16" s="279"/>
      <c r="GQ16" s="279"/>
      <c r="GR16" s="279"/>
      <c r="GS16" s="279"/>
      <c r="GT16" s="279"/>
      <c r="GU16" s="274"/>
      <c r="GV16" s="284"/>
      <c r="GW16" s="284"/>
      <c r="GX16" s="274"/>
      <c r="GY16" s="279"/>
      <c r="GZ16" s="279"/>
      <c r="HA16" s="279"/>
      <c r="HB16" s="279"/>
      <c r="HC16" s="279"/>
      <c r="HD16" s="279"/>
      <c r="HE16" s="279"/>
      <c r="HF16" s="279"/>
      <c r="HG16" s="285"/>
      <c r="HH16" s="286"/>
      <c r="HI16" s="286"/>
      <c r="HJ16" s="287"/>
      <c r="HK16" s="279"/>
      <c r="HL16" s="279"/>
      <c r="HM16" s="279"/>
      <c r="HN16" s="279"/>
      <c r="HO16" s="279"/>
      <c r="HP16" s="279"/>
      <c r="HQ16" s="275">
        <f t="shared" si="4"/>
        <v>2045.6399999999999</v>
      </c>
      <c r="HR16" s="275">
        <f t="shared" si="5"/>
        <v>2180.64</v>
      </c>
      <c r="HS16" s="275">
        <f t="shared" si="6"/>
        <v>2414.64</v>
      </c>
      <c r="HT16" s="276"/>
      <c r="HU16" s="276"/>
      <c r="HV16" s="276"/>
      <c r="HW16" s="317"/>
      <c r="HX16" s="317"/>
      <c r="HY16" s="317"/>
      <c r="HZ16" s="317"/>
      <c r="IA16" s="317"/>
      <c r="IB16" s="317"/>
      <c r="IC16" s="317"/>
      <c r="ID16" s="317"/>
      <c r="IE16" s="317"/>
      <c r="IF16" s="317"/>
      <c r="IG16" s="317"/>
      <c r="IH16" s="317"/>
      <c r="II16" s="317"/>
      <c r="IJ16" s="317"/>
      <c r="IK16" s="317"/>
      <c r="IL16" s="317"/>
      <c r="IM16" s="317"/>
      <c r="IN16" s="317"/>
      <c r="IO16" s="317"/>
      <c r="IP16" s="317"/>
      <c r="IQ16" s="317"/>
      <c r="IR16" s="317"/>
      <c r="IS16" s="317"/>
      <c r="IT16" s="317"/>
    </row>
    <row r="17" spans="1:254" ht="36.75" customHeight="1">
      <c r="A17" s="277" t="s">
        <v>81</v>
      </c>
      <c r="B17" s="278" t="s">
        <v>82</v>
      </c>
      <c r="C17" s="279"/>
      <c r="D17" s="279"/>
      <c r="E17" s="279"/>
      <c r="F17" s="279">
        <v>4</v>
      </c>
      <c r="G17" s="279">
        <v>3.2</v>
      </c>
      <c r="H17" s="279">
        <v>4</v>
      </c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>
        <f>прил_7!C19</f>
        <v>2.2</v>
      </c>
      <c r="V17" s="279">
        <f>прил_7!D19</f>
        <v>2.2</v>
      </c>
      <c r="W17" s="279">
        <f>прил_7!E19</f>
        <v>2.2</v>
      </c>
      <c r="X17" s="279">
        <v>100</v>
      </c>
      <c r="Y17" s="279">
        <v>105</v>
      </c>
      <c r="Z17" s="279">
        <v>111</v>
      </c>
      <c r="AA17" s="279">
        <v>1.4</v>
      </c>
      <c r="AB17" s="279">
        <v>1.7</v>
      </c>
      <c r="AC17" s="279">
        <v>1.7</v>
      </c>
      <c r="AD17" s="279"/>
      <c r="AE17" s="279"/>
      <c r="AF17" s="279"/>
      <c r="AG17" s="279"/>
      <c r="AH17" s="279"/>
      <c r="AI17" s="279"/>
      <c r="AJ17" s="279"/>
      <c r="AK17" s="279"/>
      <c r="AL17" s="279"/>
      <c r="AM17" s="328"/>
      <c r="AN17" s="328"/>
      <c r="AO17" s="328"/>
      <c r="AP17" s="279">
        <v>30</v>
      </c>
      <c r="AQ17" s="279">
        <v>38</v>
      </c>
      <c r="AR17" s="279">
        <v>52</v>
      </c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1">
        <f>прил_9!C19</f>
        <v>0</v>
      </c>
      <c r="BR17" s="271">
        <f>прил_9!D19</f>
        <v>0</v>
      </c>
      <c r="BS17" s="271">
        <f>прил_9!E19</f>
        <v>0</v>
      </c>
      <c r="BT17" s="279">
        <v>14</v>
      </c>
      <c r="BU17" s="279">
        <v>14</v>
      </c>
      <c r="BV17" s="279">
        <v>14</v>
      </c>
      <c r="BW17" s="279">
        <v>100</v>
      </c>
      <c r="BX17" s="279">
        <v>150</v>
      </c>
      <c r="BY17" s="279">
        <v>450</v>
      </c>
      <c r="BZ17" s="279"/>
      <c r="CA17" s="279"/>
      <c r="CB17" s="279"/>
      <c r="CC17" s="279"/>
      <c r="CD17" s="279"/>
      <c r="CE17" s="279"/>
      <c r="CF17" s="279">
        <v>10</v>
      </c>
      <c r="CG17" s="279">
        <v>10</v>
      </c>
      <c r="CH17" s="279">
        <v>10</v>
      </c>
      <c r="CI17" s="279">
        <v>20</v>
      </c>
      <c r="CJ17" s="279">
        <v>20</v>
      </c>
      <c r="CK17" s="279">
        <v>32</v>
      </c>
      <c r="CL17" s="279">
        <v>10</v>
      </c>
      <c r="CM17" s="279">
        <v>10</v>
      </c>
      <c r="CN17" s="279">
        <v>10</v>
      </c>
      <c r="CO17" s="279">
        <v>8</v>
      </c>
      <c r="CP17" s="279">
        <v>8</v>
      </c>
      <c r="CQ17" s="279">
        <v>8</v>
      </c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82"/>
      <c r="DD17" s="279">
        <v>30</v>
      </c>
      <c r="DE17" s="279">
        <v>30</v>
      </c>
      <c r="DF17" s="279">
        <v>30</v>
      </c>
      <c r="DG17" s="279"/>
      <c r="DH17" s="279"/>
      <c r="DI17" s="279"/>
      <c r="DJ17" s="279">
        <v>4</v>
      </c>
      <c r="DK17" s="279">
        <v>4.4</v>
      </c>
      <c r="DL17" s="279">
        <v>5</v>
      </c>
      <c r="DM17" s="279"/>
      <c r="DN17" s="279"/>
      <c r="DO17" s="279"/>
      <c r="DP17" s="279"/>
      <c r="DQ17" s="279"/>
      <c r="DR17" s="279"/>
      <c r="DS17" s="279"/>
      <c r="DT17" s="279"/>
      <c r="DU17" s="279"/>
      <c r="DV17" s="279"/>
      <c r="DW17" s="279"/>
      <c r="DX17" s="279"/>
      <c r="DY17" s="279">
        <v>20</v>
      </c>
      <c r="DZ17" s="279">
        <v>20</v>
      </c>
      <c r="EA17" s="279">
        <v>32</v>
      </c>
      <c r="EB17" s="279"/>
      <c r="EC17" s="279"/>
      <c r="ED17" s="279"/>
      <c r="EE17" s="279"/>
      <c r="EF17" s="279"/>
      <c r="EG17" s="279"/>
      <c r="EH17" s="279">
        <v>272</v>
      </c>
      <c r="EI17" s="279">
        <v>313</v>
      </c>
      <c r="EJ17" s="279">
        <v>360</v>
      </c>
      <c r="EK17" s="279"/>
      <c r="EL17" s="279"/>
      <c r="EM17" s="279"/>
      <c r="EN17" s="279"/>
      <c r="EO17" s="279"/>
      <c r="EP17" s="279"/>
      <c r="EQ17" s="279"/>
      <c r="ER17" s="279"/>
      <c r="ES17" s="279"/>
      <c r="ET17" s="279">
        <v>5</v>
      </c>
      <c r="EU17" s="279">
        <v>10</v>
      </c>
      <c r="EV17" s="279">
        <v>14</v>
      </c>
      <c r="EW17" s="279">
        <v>15</v>
      </c>
      <c r="EX17" s="279">
        <v>15</v>
      </c>
      <c r="EY17" s="279">
        <v>15</v>
      </c>
      <c r="EZ17" s="279"/>
      <c r="FA17" s="279"/>
      <c r="FB17" s="279"/>
      <c r="FC17" s="279">
        <v>15</v>
      </c>
      <c r="FD17" s="279">
        <v>23</v>
      </c>
      <c r="FE17" s="279">
        <v>23</v>
      </c>
      <c r="FF17" s="279">
        <v>10</v>
      </c>
      <c r="FG17" s="279">
        <v>10</v>
      </c>
      <c r="FH17" s="279">
        <v>10</v>
      </c>
      <c r="FI17" s="279">
        <v>5</v>
      </c>
      <c r="FJ17" s="279">
        <v>7</v>
      </c>
      <c r="FK17" s="279">
        <v>8</v>
      </c>
      <c r="FL17" s="328"/>
      <c r="FM17" s="328"/>
      <c r="FN17" s="328"/>
      <c r="FO17" s="328">
        <v>10</v>
      </c>
      <c r="FP17" s="328">
        <v>10</v>
      </c>
      <c r="FQ17" s="328">
        <v>10</v>
      </c>
      <c r="FR17" s="279"/>
      <c r="FS17" s="279"/>
      <c r="FT17" s="279"/>
      <c r="FU17" s="279">
        <v>24</v>
      </c>
      <c r="FV17" s="279">
        <v>24</v>
      </c>
      <c r="FW17" s="279">
        <v>24</v>
      </c>
      <c r="FX17" s="279"/>
      <c r="FY17" s="279"/>
      <c r="FZ17" s="279"/>
      <c r="GA17" s="279"/>
      <c r="GB17" s="279"/>
      <c r="GC17" s="279"/>
      <c r="GD17" s="279"/>
      <c r="GE17" s="279"/>
      <c r="GF17" s="279"/>
      <c r="GG17" s="279"/>
      <c r="GH17" s="279"/>
      <c r="GI17" s="279"/>
      <c r="GJ17" s="279"/>
      <c r="GK17" s="279"/>
      <c r="GL17" s="279"/>
      <c r="GM17" s="279"/>
      <c r="GN17" s="279"/>
      <c r="GO17" s="279"/>
      <c r="GP17" s="279"/>
      <c r="GQ17" s="279"/>
      <c r="GR17" s="279"/>
      <c r="GS17" s="279"/>
      <c r="GT17" s="279"/>
      <c r="GU17" s="274"/>
      <c r="GV17" s="284"/>
      <c r="GW17" s="284"/>
      <c r="GX17" s="274"/>
      <c r="GY17" s="279"/>
      <c r="GZ17" s="279"/>
      <c r="HA17" s="279"/>
      <c r="HB17" s="279"/>
      <c r="HC17" s="279"/>
      <c r="HD17" s="279"/>
      <c r="HE17" s="279"/>
      <c r="HF17" s="279"/>
      <c r="HG17" s="285"/>
      <c r="HH17" s="286"/>
      <c r="HI17" s="286"/>
      <c r="HJ17" s="287"/>
      <c r="HK17" s="279"/>
      <c r="HL17" s="279"/>
      <c r="HM17" s="279"/>
      <c r="HN17" s="279"/>
      <c r="HO17" s="279"/>
      <c r="HP17" s="279"/>
      <c r="HQ17" s="275">
        <f t="shared" si="4"/>
        <v>709.6</v>
      </c>
      <c r="HR17" s="275">
        <f t="shared" si="5"/>
        <v>828.5</v>
      </c>
      <c r="HS17" s="275">
        <f t="shared" si="6"/>
        <v>1225.9</v>
      </c>
      <c r="HT17" s="276"/>
      <c r="HU17" s="276"/>
      <c r="HV17" s="276"/>
      <c r="HW17" s="317"/>
      <c r="HX17" s="317"/>
      <c r="HY17" s="317"/>
      <c r="HZ17" s="317"/>
      <c r="IA17" s="317"/>
      <c r="IB17" s="317"/>
      <c r="IC17" s="317"/>
      <c r="ID17" s="317"/>
      <c r="IE17" s="317"/>
      <c r="IF17" s="317"/>
      <c r="IG17" s="317"/>
      <c r="IH17" s="317"/>
      <c r="II17" s="317"/>
      <c r="IJ17" s="317"/>
      <c r="IK17" s="317"/>
      <c r="IL17" s="317"/>
      <c r="IM17" s="317"/>
      <c r="IN17" s="317"/>
      <c r="IO17" s="317"/>
      <c r="IP17" s="317"/>
      <c r="IQ17" s="317"/>
      <c r="IR17" s="317"/>
      <c r="IS17" s="317"/>
      <c r="IT17" s="317"/>
    </row>
    <row r="18" spans="1:254" ht="36.75" customHeight="1">
      <c r="A18" s="277" t="s">
        <v>83</v>
      </c>
      <c r="B18" s="278" t="s">
        <v>84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>
        <f>прил_7!C20</f>
        <v>0</v>
      </c>
      <c r="V18" s="279"/>
      <c r="W18" s="279"/>
      <c r="X18" s="279">
        <v>483</v>
      </c>
      <c r="Y18" s="279">
        <v>507</v>
      </c>
      <c r="Z18" s="279">
        <v>533</v>
      </c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328"/>
      <c r="AN18" s="328"/>
      <c r="AO18" s="328"/>
      <c r="AP18" s="279">
        <v>85</v>
      </c>
      <c r="AQ18" s="279">
        <v>85</v>
      </c>
      <c r="AR18" s="279">
        <v>100</v>
      </c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1">
        <f>прил_9!C20</f>
        <v>0</v>
      </c>
      <c r="BR18" s="271">
        <f>прил_9!D20</f>
        <v>0</v>
      </c>
      <c r="BS18" s="271">
        <f>прил_9!E20</f>
        <v>0</v>
      </c>
      <c r="BT18" s="279">
        <v>1220</v>
      </c>
      <c r="BU18" s="279">
        <v>1220</v>
      </c>
      <c r="BV18" s="279">
        <v>475</v>
      </c>
      <c r="BW18" s="279">
        <v>12000</v>
      </c>
      <c r="BX18" s="279">
        <v>12500</v>
      </c>
      <c r="BY18" s="279">
        <v>13000</v>
      </c>
      <c r="BZ18" s="279"/>
      <c r="CA18" s="279"/>
      <c r="CB18" s="279"/>
      <c r="CC18" s="279"/>
      <c r="CD18" s="279"/>
      <c r="CE18" s="279"/>
      <c r="CF18" s="279">
        <v>470</v>
      </c>
      <c r="CG18" s="279">
        <v>470</v>
      </c>
      <c r="CH18" s="279">
        <v>540</v>
      </c>
      <c r="CI18" s="279">
        <v>155</v>
      </c>
      <c r="CJ18" s="279">
        <v>180</v>
      </c>
      <c r="CK18" s="279">
        <v>200</v>
      </c>
      <c r="CL18" s="279">
        <v>48</v>
      </c>
      <c r="CM18" s="279">
        <v>50</v>
      </c>
      <c r="CN18" s="279">
        <v>54</v>
      </c>
      <c r="CO18" s="279">
        <v>11</v>
      </c>
      <c r="CP18" s="279">
        <v>15</v>
      </c>
      <c r="CQ18" s="279">
        <v>15</v>
      </c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82"/>
      <c r="DD18" s="279">
        <v>150</v>
      </c>
      <c r="DE18" s="279">
        <v>180</v>
      </c>
      <c r="DF18" s="279">
        <v>200</v>
      </c>
      <c r="DG18" s="279"/>
      <c r="DH18" s="279"/>
      <c r="DI18" s="279"/>
      <c r="DJ18" s="279">
        <v>211.9</v>
      </c>
      <c r="DK18" s="279">
        <v>244.8</v>
      </c>
      <c r="DL18" s="279">
        <v>277.7</v>
      </c>
      <c r="DM18" s="279"/>
      <c r="DN18" s="279"/>
      <c r="DO18" s="279"/>
      <c r="DP18" s="279">
        <v>40</v>
      </c>
      <c r="DQ18" s="279">
        <v>46</v>
      </c>
      <c r="DR18" s="279">
        <v>53</v>
      </c>
      <c r="DS18" s="279"/>
      <c r="DT18" s="279"/>
      <c r="DU18" s="279"/>
      <c r="DV18" s="279"/>
      <c r="DW18" s="279"/>
      <c r="DX18" s="279"/>
      <c r="DY18" s="279"/>
      <c r="DZ18" s="279"/>
      <c r="EA18" s="279"/>
      <c r="EB18" s="279"/>
      <c r="EC18" s="279"/>
      <c r="ED18" s="279"/>
      <c r="EE18" s="279"/>
      <c r="EF18" s="279"/>
      <c r="EG18" s="279"/>
      <c r="EH18" s="279">
        <v>3548</v>
      </c>
      <c r="EI18" s="279">
        <v>4749</v>
      </c>
      <c r="EJ18" s="279">
        <v>5988</v>
      </c>
      <c r="EK18" s="279"/>
      <c r="EL18" s="279"/>
      <c r="EM18" s="279"/>
      <c r="EN18" s="279"/>
      <c r="EO18" s="279"/>
      <c r="EP18" s="279"/>
      <c r="EQ18" s="279"/>
      <c r="ER18" s="279"/>
      <c r="ES18" s="279"/>
      <c r="ET18" s="279">
        <v>102</v>
      </c>
      <c r="EU18" s="279">
        <v>135</v>
      </c>
      <c r="EV18" s="279">
        <v>140</v>
      </c>
      <c r="EW18" s="279">
        <v>351</v>
      </c>
      <c r="EX18" s="279">
        <v>461</v>
      </c>
      <c r="EY18" s="279">
        <v>461</v>
      </c>
      <c r="EZ18" s="279"/>
      <c r="FA18" s="279"/>
      <c r="FB18" s="279"/>
      <c r="FC18" s="279"/>
      <c r="FD18" s="279"/>
      <c r="FE18" s="279"/>
      <c r="FF18" s="279">
        <v>32</v>
      </c>
      <c r="FG18" s="279">
        <v>42</v>
      </c>
      <c r="FH18" s="279">
        <v>52</v>
      </c>
      <c r="FI18" s="279">
        <v>108</v>
      </c>
      <c r="FJ18" s="279">
        <v>124</v>
      </c>
      <c r="FK18" s="279">
        <v>140</v>
      </c>
      <c r="FL18" s="328"/>
      <c r="FM18" s="328"/>
      <c r="FN18" s="328"/>
      <c r="FO18" s="328">
        <v>16</v>
      </c>
      <c r="FP18" s="328">
        <v>16</v>
      </c>
      <c r="FQ18" s="328">
        <v>16</v>
      </c>
      <c r="FR18" s="279"/>
      <c r="FS18" s="279"/>
      <c r="FT18" s="279"/>
      <c r="FU18" s="279"/>
      <c r="FV18" s="279"/>
      <c r="FW18" s="279"/>
      <c r="FX18" s="279"/>
      <c r="FY18" s="279"/>
      <c r="FZ18" s="279"/>
      <c r="GA18" s="279"/>
      <c r="GB18" s="279"/>
      <c r="GC18" s="279"/>
      <c r="GD18" s="279"/>
      <c r="GE18" s="279"/>
      <c r="GF18" s="279"/>
      <c r="GG18" s="279"/>
      <c r="GH18" s="279"/>
      <c r="GI18" s="279"/>
      <c r="GJ18" s="279"/>
      <c r="GK18" s="279"/>
      <c r="GL18" s="279"/>
      <c r="GM18" s="279"/>
      <c r="GN18" s="279"/>
      <c r="GO18" s="279"/>
      <c r="GP18" s="279"/>
      <c r="GQ18" s="279"/>
      <c r="GR18" s="279"/>
      <c r="GS18" s="279"/>
      <c r="GT18" s="279"/>
      <c r="GU18" s="274"/>
      <c r="GV18" s="284"/>
      <c r="GW18" s="284"/>
      <c r="GX18" s="274"/>
      <c r="GY18" s="279"/>
      <c r="GZ18" s="279"/>
      <c r="HA18" s="279"/>
      <c r="HB18" s="279"/>
      <c r="HC18" s="279"/>
      <c r="HD18" s="279"/>
      <c r="HE18" s="279"/>
      <c r="HF18" s="279"/>
      <c r="HG18" s="285"/>
      <c r="HH18" s="286"/>
      <c r="HI18" s="286"/>
      <c r="HJ18" s="287"/>
      <c r="HK18" s="279"/>
      <c r="HL18" s="279"/>
      <c r="HM18" s="279"/>
      <c r="HN18" s="279"/>
      <c r="HO18" s="279"/>
      <c r="HP18" s="279"/>
      <c r="HQ18" s="275">
        <f t="shared" si="4"/>
        <v>19030.9</v>
      </c>
      <c r="HR18" s="275">
        <f t="shared" si="5"/>
        <v>21024.8</v>
      </c>
      <c r="HS18" s="275">
        <f t="shared" si="6"/>
        <v>22244.7</v>
      </c>
      <c r="HT18" s="276"/>
      <c r="HU18" s="276"/>
      <c r="HV18" s="276"/>
      <c r="HW18" s="317"/>
      <c r="HX18" s="317"/>
      <c r="HY18" s="317"/>
      <c r="HZ18" s="317"/>
      <c r="IA18" s="317"/>
      <c r="IB18" s="317"/>
      <c r="IC18" s="317"/>
      <c r="ID18" s="317"/>
      <c r="IE18" s="317"/>
      <c r="IF18" s="317"/>
      <c r="IG18" s="317"/>
      <c r="IH18" s="317"/>
      <c r="II18" s="317"/>
      <c r="IJ18" s="317"/>
      <c r="IK18" s="317"/>
      <c r="IL18" s="317"/>
      <c r="IM18" s="317"/>
      <c r="IN18" s="317"/>
      <c r="IO18" s="317"/>
      <c r="IP18" s="317"/>
      <c r="IQ18" s="317"/>
      <c r="IR18" s="317"/>
      <c r="IS18" s="317"/>
      <c r="IT18" s="317"/>
    </row>
    <row r="19" spans="1:254" ht="36.75" customHeight="1">
      <c r="A19" s="277" t="s">
        <v>85</v>
      </c>
      <c r="B19" s="278" t="s">
        <v>86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>
        <v>144</v>
      </c>
      <c r="Y19" s="279">
        <v>151</v>
      </c>
      <c r="Z19" s="279">
        <v>159</v>
      </c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328"/>
      <c r="AN19" s="328"/>
      <c r="AO19" s="328"/>
      <c r="AP19" s="279">
        <v>85</v>
      </c>
      <c r="AQ19" s="279">
        <v>85</v>
      </c>
      <c r="AR19" s="279">
        <v>90</v>
      </c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1">
        <f>прил_9!C21</f>
        <v>0</v>
      </c>
      <c r="BR19" s="271">
        <f>прил_9!D21</f>
        <v>0</v>
      </c>
      <c r="BS19" s="271">
        <f>прил_9!E21</f>
        <v>0</v>
      </c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82"/>
      <c r="DD19" s="279"/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79"/>
      <c r="DT19" s="279"/>
      <c r="DU19" s="279"/>
      <c r="DV19" s="279"/>
      <c r="DW19" s="279"/>
      <c r="DX19" s="279"/>
      <c r="DY19" s="279"/>
      <c r="DZ19" s="279"/>
      <c r="EA19" s="279"/>
      <c r="EB19" s="279"/>
      <c r="EC19" s="279"/>
      <c r="ED19" s="279"/>
      <c r="EE19" s="279"/>
      <c r="EF19" s="279"/>
      <c r="EG19" s="279"/>
      <c r="EH19" s="279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79"/>
      <c r="FE19" s="279"/>
      <c r="FF19" s="279"/>
      <c r="FG19" s="279"/>
      <c r="FH19" s="279"/>
      <c r="FI19" s="279"/>
      <c r="FJ19" s="279"/>
      <c r="FK19" s="279"/>
      <c r="FL19" s="328"/>
      <c r="FM19" s="328"/>
      <c r="FN19" s="328"/>
      <c r="FO19" s="328"/>
      <c r="FP19" s="328"/>
      <c r="FQ19" s="328"/>
      <c r="FR19" s="279"/>
      <c r="FS19" s="279"/>
      <c r="FT19" s="279"/>
      <c r="FU19" s="279"/>
      <c r="FV19" s="279"/>
      <c r="FW19" s="279"/>
      <c r="FX19" s="279"/>
      <c r="FY19" s="279"/>
      <c r="FZ19" s="279"/>
      <c r="GA19" s="279"/>
      <c r="GB19" s="279"/>
      <c r="GC19" s="279"/>
      <c r="GD19" s="279"/>
      <c r="GE19" s="279"/>
      <c r="GF19" s="279"/>
      <c r="GG19" s="279"/>
      <c r="GH19" s="279"/>
      <c r="GI19" s="279"/>
      <c r="GJ19" s="279"/>
      <c r="GK19" s="279"/>
      <c r="GL19" s="279"/>
      <c r="GM19" s="279"/>
      <c r="GN19" s="279"/>
      <c r="GO19" s="279"/>
      <c r="GP19" s="279"/>
      <c r="GQ19" s="279"/>
      <c r="GR19" s="279"/>
      <c r="GS19" s="279"/>
      <c r="GT19" s="279"/>
      <c r="GU19" s="274"/>
      <c r="GV19" s="284"/>
      <c r="GW19" s="284"/>
      <c r="GX19" s="274"/>
      <c r="GY19" s="279"/>
      <c r="GZ19" s="279"/>
      <c r="HA19" s="279"/>
      <c r="HB19" s="279"/>
      <c r="HC19" s="279"/>
      <c r="HD19" s="279"/>
      <c r="HE19" s="279"/>
      <c r="HF19" s="279"/>
      <c r="HG19" s="285"/>
      <c r="HH19" s="286"/>
      <c r="HI19" s="286"/>
      <c r="HJ19" s="287"/>
      <c r="HK19" s="279"/>
      <c r="HL19" s="279"/>
      <c r="HM19" s="279"/>
      <c r="HN19" s="279"/>
      <c r="HO19" s="279"/>
      <c r="HP19" s="279"/>
      <c r="HQ19" s="275">
        <f t="shared" si="4"/>
        <v>229</v>
      </c>
      <c r="HR19" s="275">
        <f t="shared" si="5"/>
        <v>236</v>
      </c>
      <c r="HS19" s="275">
        <f t="shared" si="6"/>
        <v>249</v>
      </c>
      <c r="HT19" s="276"/>
      <c r="HU19" s="276"/>
      <c r="HV19" s="276"/>
      <c r="HW19" s="317"/>
      <c r="HX19" s="317"/>
      <c r="HY19" s="317"/>
      <c r="HZ19" s="317"/>
      <c r="IA19" s="317"/>
      <c r="IB19" s="317"/>
      <c r="IC19" s="317"/>
      <c r="ID19" s="317"/>
      <c r="IE19" s="317"/>
      <c r="IF19" s="317"/>
      <c r="IG19" s="317"/>
      <c r="IH19" s="317"/>
      <c r="II19" s="317"/>
      <c r="IJ19" s="317"/>
      <c r="IK19" s="317"/>
      <c r="IL19" s="317"/>
      <c r="IM19" s="317"/>
      <c r="IN19" s="317"/>
      <c r="IO19" s="317"/>
      <c r="IP19" s="317"/>
      <c r="IQ19" s="317"/>
      <c r="IR19" s="317"/>
      <c r="IS19" s="317"/>
      <c r="IT19" s="317"/>
    </row>
    <row r="20" spans="1:254" ht="36.75" customHeight="1">
      <c r="A20" s="277" t="s">
        <v>87</v>
      </c>
      <c r="B20" s="278" t="s">
        <v>91</v>
      </c>
      <c r="C20" s="279"/>
      <c r="D20" s="281"/>
      <c r="E20" s="279"/>
      <c r="F20" s="279"/>
      <c r="G20" s="279"/>
      <c r="H20" s="279"/>
      <c r="I20" s="279">
        <v>50</v>
      </c>
      <c r="J20" s="279">
        <v>50</v>
      </c>
      <c r="K20" s="279">
        <v>20</v>
      </c>
      <c r="L20" s="279"/>
      <c r="M20" s="279"/>
      <c r="N20" s="279"/>
      <c r="O20" s="279"/>
      <c r="P20" s="279"/>
      <c r="Q20" s="279"/>
      <c r="R20" s="279"/>
      <c r="S20" s="279"/>
      <c r="T20" s="279"/>
      <c r="U20" s="279">
        <f>прил_7!C22</f>
        <v>0</v>
      </c>
      <c r="V20" s="279"/>
      <c r="W20" s="279"/>
      <c r="X20" s="291">
        <v>1000</v>
      </c>
      <c r="Y20" s="291">
        <v>1200</v>
      </c>
      <c r="Z20" s="291">
        <v>1400</v>
      </c>
      <c r="AA20" s="279"/>
      <c r="AB20" s="279"/>
      <c r="AC20" s="279"/>
      <c r="AD20" s="279"/>
      <c r="AE20" s="279"/>
      <c r="AF20" s="279"/>
      <c r="AG20" s="279">
        <v>30</v>
      </c>
      <c r="AH20" s="279">
        <v>20</v>
      </c>
      <c r="AI20" s="279">
        <v>15</v>
      </c>
      <c r="AJ20" s="279"/>
      <c r="AK20" s="279"/>
      <c r="AL20" s="279"/>
      <c r="AM20" s="328"/>
      <c r="AN20" s="328"/>
      <c r="AO20" s="328"/>
      <c r="AP20" s="279">
        <v>85</v>
      </c>
      <c r="AQ20" s="279">
        <v>85</v>
      </c>
      <c r="AR20" s="279">
        <v>100</v>
      </c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1">
        <f>прил_9!C22</f>
        <v>0</v>
      </c>
      <c r="BR20" s="271">
        <f>прил_9!D22</f>
        <v>0</v>
      </c>
      <c r="BS20" s="271">
        <f>прил_9!E22</f>
        <v>0</v>
      </c>
      <c r="BT20" s="279">
        <v>1251</v>
      </c>
      <c r="BU20" s="279">
        <v>1090</v>
      </c>
      <c r="BV20" s="279">
        <v>2000</v>
      </c>
      <c r="BW20" s="279">
        <v>1200</v>
      </c>
      <c r="BX20" s="279">
        <v>3973.6</v>
      </c>
      <c r="BY20" s="279">
        <v>5000</v>
      </c>
      <c r="BZ20" s="279"/>
      <c r="CA20" s="279"/>
      <c r="CB20" s="279"/>
      <c r="CC20" s="279"/>
      <c r="CD20" s="279"/>
      <c r="CE20" s="279"/>
      <c r="CF20" s="279">
        <v>50</v>
      </c>
      <c r="CG20" s="279">
        <v>100</v>
      </c>
      <c r="CH20" s="279">
        <v>150</v>
      </c>
      <c r="CI20" s="279">
        <v>120</v>
      </c>
      <c r="CJ20" s="279">
        <v>150</v>
      </c>
      <c r="CK20" s="279">
        <v>200</v>
      </c>
      <c r="CL20" s="279">
        <v>30</v>
      </c>
      <c r="CM20" s="279">
        <v>70</v>
      </c>
      <c r="CN20" s="279">
        <v>100</v>
      </c>
      <c r="CO20" s="279">
        <v>23</v>
      </c>
      <c r="CP20" s="279">
        <v>10</v>
      </c>
      <c r="CQ20" s="279">
        <v>15</v>
      </c>
      <c r="CR20" s="279"/>
      <c r="CS20" s="279"/>
      <c r="CT20" s="279"/>
      <c r="CU20" s="279">
        <v>50</v>
      </c>
      <c r="CV20" s="279">
        <v>100</v>
      </c>
      <c r="CW20" s="279">
        <v>150</v>
      </c>
      <c r="CX20" s="279"/>
      <c r="CY20" s="279"/>
      <c r="CZ20" s="279"/>
      <c r="DA20" s="279"/>
      <c r="DB20" s="279"/>
      <c r="DC20" s="282"/>
      <c r="DD20" s="279">
        <v>50</v>
      </c>
      <c r="DE20" s="279">
        <v>100</v>
      </c>
      <c r="DF20" s="279">
        <v>150</v>
      </c>
      <c r="DG20" s="279"/>
      <c r="DH20" s="279"/>
      <c r="DI20" s="279"/>
      <c r="DJ20" s="279">
        <v>50</v>
      </c>
      <c r="DK20" s="279">
        <v>100</v>
      </c>
      <c r="DL20" s="279">
        <v>150</v>
      </c>
      <c r="DM20" s="279"/>
      <c r="DN20" s="279"/>
      <c r="DO20" s="279"/>
      <c r="DP20" s="279"/>
      <c r="DQ20" s="279"/>
      <c r="DR20" s="279"/>
      <c r="DS20" s="279"/>
      <c r="DT20" s="279"/>
      <c r="DU20" s="279"/>
      <c r="DV20" s="279">
        <v>400</v>
      </c>
      <c r="DW20" s="279">
        <v>400</v>
      </c>
      <c r="DX20" s="279">
        <v>450</v>
      </c>
      <c r="DY20" s="279">
        <v>50</v>
      </c>
      <c r="DZ20" s="279">
        <v>80</v>
      </c>
      <c r="EA20" s="279">
        <v>300</v>
      </c>
      <c r="EB20" s="279"/>
      <c r="EC20" s="279"/>
      <c r="ED20" s="279"/>
      <c r="EE20" s="279"/>
      <c r="EF20" s="279"/>
      <c r="EG20" s="279"/>
      <c r="EH20" s="291">
        <v>1000</v>
      </c>
      <c r="EI20" s="291">
        <v>1200</v>
      </c>
      <c r="EJ20" s="291">
        <v>2000</v>
      </c>
      <c r="EK20" s="279"/>
      <c r="EL20" s="279"/>
      <c r="EM20" s="279"/>
      <c r="EN20" s="279"/>
      <c r="EO20" s="279"/>
      <c r="EP20" s="279"/>
      <c r="EQ20" s="279"/>
      <c r="ER20" s="279"/>
      <c r="ES20" s="279">
        <v>1000</v>
      </c>
      <c r="ET20" s="279">
        <v>50</v>
      </c>
      <c r="EU20" s="281">
        <v>70</v>
      </c>
      <c r="EV20" s="281">
        <v>100</v>
      </c>
      <c r="EW20" s="279">
        <v>10</v>
      </c>
      <c r="EX20" s="279">
        <v>15</v>
      </c>
      <c r="EY20" s="279">
        <v>20</v>
      </c>
      <c r="EZ20" s="279"/>
      <c r="FA20" s="279"/>
      <c r="FB20" s="279"/>
      <c r="FC20" s="279"/>
      <c r="FD20" s="279"/>
      <c r="FE20" s="279"/>
      <c r="FF20" s="279"/>
      <c r="FG20" s="279"/>
      <c r="FH20" s="279"/>
      <c r="FI20" s="279">
        <v>50</v>
      </c>
      <c r="FJ20" s="279">
        <v>100</v>
      </c>
      <c r="FK20" s="279">
        <v>150</v>
      </c>
      <c r="FL20" s="328"/>
      <c r="FM20" s="328"/>
      <c r="FN20" s="328"/>
      <c r="FO20" s="328">
        <v>9</v>
      </c>
      <c r="FP20" s="328">
        <v>9</v>
      </c>
      <c r="FQ20" s="328">
        <v>9</v>
      </c>
      <c r="FR20" s="279"/>
      <c r="FS20" s="279"/>
      <c r="FT20" s="279"/>
      <c r="FU20" s="279"/>
      <c r="FV20" s="279"/>
      <c r="FW20" s="279"/>
      <c r="FX20" s="279"/>
      <c r="FY20" s="279"/>
      <c r="FZ20" s="279"/>
      <c r="GA20" s="279"/>
      <c r="GB20" s="279"/>
      <c r="GC20" s="279"/>
      <c r="GD20" s="279"/>
      <c r="GE20" s="279"/>
      <c r="GF20" s="279"/>
      <c r="GG20" s="279"/>
      <c r="GH20" s="279"/>
      <c r="GI20" s="279"/>
      <c r="GJ20" s="279"/>
      <c r="GK20" s="279"/>
      <c r="GL20" s="279"/>
      <c r="GM20" s="279"/>
      <c r="GN20" s="279"/>
      <c r="GO20" s="279"/>
      <c r="GP20" s="279"/>
      <c r="GQ20" s="279"/>
      <c r="GR20" s="279"/>
      <c r="GS20" s="279"/>
      <c r="GT20" s="279"/>
      <c r="GU20" s="274"/>
      <c r="GV20" s="284"/>
      <c r="GW20" s="284"/>
      <c r="GX20" s="274"/>
      <c r="GY20" s="279"/>
      <c r="GZ20" s="279"/>
      <c r="HA20" s="279"/>
      <c r="HB20" s="279"/>
      <c r="HC20" s="279"/>
      <c r="HD20" s="279"/>
      <c r="HE20" s="279"/>
      <c r="HF20" s="279"/>
      <c r="HG20" s="285"/>
      <c r="HH20" s="286"/>
      <c r="HI20" s="286"/>
      <c r="HJ20" s="287"/>
      <c r="HK20" s="279"/>
      <c r="HL20" s="279"/>
      <c r="HM20" s="279"/>
      <c r="HN20" s="279"/>
      <c r="HO20" s="279"/>
      <c r="HP20" s="279"/>
      <c r="HQ20" s="275">
        <f t="shared" si="4"/>
        <v>5558</v>
      </c>
      <c r="HR20" s="275">
        <f t="shared" si="5"/>
        <v>8922.6</v>
      </c>
      <c r="HS20" s="275">
        <f t="shared" si="6"/>
        <v>13479</v>
      </c>
      <c r="HT20" s="276"/>
      <c r="HU20" s="276"/>
      <c r="HV20" s="276"/>
      <c r="HW20" s="317"/>
      <c r="HX20" s="317"/>
      <c r="HY20" s="317"/>
      <c r="HZ20" s="317"/>
      <c r="IA20" s="317"/>
      <c r="IB20" s="317"/>
      <c r="IC20" s="317"/>
      <c r="ID20" s="317"/>
      <c r="IE20" s="317"/>
      <c r="IF20" s="317"/>
      <c r="IG20" s="317"/>
      <c r="IH20" s="317"/>
      <c r="II20" s="317"/>
      <c r="IJ20" s="317"/>
      <c r="IK20" s="317"/>
      <c r="IL20" s="317"/>
      <c r="IM20" s="317"/>
      <c r="IN20" s="317"/>
      <c r="IO20" s="317"/>
      <c r="IP20" s="317"/>
      <c r="IQ20" s="317"/>
      <c r="IR20" s="317"/>
      <c r="IS20" s="317"/>
      <c r="IT20" s="317"/>
    </row>
    <row r="21" spans="1:254" ht="36.75" customHeight="1">
      <c r="A21" s="277" t="s">
        <v>92</v>
      </c>
      <c r="B21" s="278" t="s">
        <v>93</v>
      </c>
      <c r="C21" s="279"/>
      <c r="D21" s="279"/>
      <c r="E21" s="279"/>
      <c r="F21" s="279">
        <v>35</v>
      </c>
      <c r="G21" s="279">
        <v>37</v>
      </c>
      <c r="H21" s="279">
        <v>39</v>
      </c>
      <c r="I21" s="279">
        <v>450</v>
      </c>
      <c r="J21" s="279">
        <v>480</v>
      </c>
      <c r="K21" s="279">
        <v>500</v>
      </c>
      <c r="L21" s="279"/>
      <c r="M21" s="279"/>
      <c r="N21" s="279"/>
      <c r="O21" s="279"/>
      <c r="P21" s="279"/>
      <c r="Q21" s="279"/>
      <c r="R21" s="279"/>
      <c r="S21" s="279"/>
      <c r="T21" s="279"/>
      <c r="U21" s="279">
        <f>прил_7!C23</f>
        <v>6.6</v>
      </c>
      <c r="V21" s="279">
        <f>прил_7!D23</f>
        <v>6.6</v>
      </c>
      <c r="W21" s="279">
        <f>прил_7!E23</f>
        <v>6.6</v>
      </c>
      <c r="X21" s="279">
        <v>334</v>
      </c>
      <c r="Y21" s="279">
        <v>351</v>
      </c>
      <c r="Z21" s="279">
        <v>369</v>
      </c>
      <c r="AA21" s="279">
        <v>8</v>
      </c>
      <c r="AB21" s="279">
        <v>9</v>
      </c>
      <c r="AC21" s="279">
        <v>9</v>
      </c>
      <c r="AD21" s="279"/>
      <c r="AE21" s="279"/>
      <c r="AF21" s="279"/>
      <c r="AG21" s="279">
        <v>8</v>
      </c>
      <c r="AH21" s="279">
        <v>9</v>
      </c>
      <c r="AI21" s="279">
        <v>10</v>
      </c>
      <c r="AJ21" s="279">
        <v>190</v>
      </c>
      <c r="AK21" s="279"/>
      <c r="AL21" s="279"/>
      <c r="AM21" s="328">
        <v>900</v>
      </c>
      <c r="AN21" s="328">
        <v>1200</v>
      </c>
      <c r="AO21" s="328">
        <v>1800</v>
      </c>
      <c r="AP21" s="279">
        <v>100</v>
      </c>
      <c r="AQ21" s="279">
        <v>100</v>
      </c>
      <c r="AR21" s="279">
        <v>130</v>
      </c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1">
        <f>прил_9!C23</f>
        <v>0</v>
      </c>
      <c r="BR21" s="271">
        <f>прил_9!D23</f>
        <v>0</v>
      </c>
      <c r="BS21" s="271">
        <f>прил_9!E23</f>
        <v>0</v>
      </c>
      <c r="BT21" s="279">
        <v>200</v>
      </c>
      <c r="BU21" s="279">
        <v>230</v>
      </c>
      <c r="BV21" s="279">
        <v>250</v>
      </c>
      <c r="BW21" s="279">
        <v>1500</v>
      </c>
      <c r="BX21" s="279">
        <v>1700</v>
      </c>
      <c r="BY21" s="279">
        <v>2000</v>
      </c>
      <c r="BZ21" s="279"/>
      <c r="CA21" s="279"/>
      <c r="CB21" s="279"/>
      <c r="CC21" s="279"/>
      <c r="CD21" s="279"/>
      <c r="CE21" s="279"/>
      <c r="CF21" s="279">
        <v>50</v>
      </c>
      <c r="CG21" s="279">
        <v>55</v>
      </c>
      <c r="CH21" s="279">
        <v>60</v>
      </c>
      <c r="CI21" s="279">
        <v>100</v>
      </c>
      <c r="CJ21" s="279">
        <v>100</v>
      </c>
      <c r="CK21" s="279">
        <v>100</v>
      </c>
      <c r="CL21" s="279">
        <v>64</v>
      </c>
      <c r="CM21" s="279">
        <v>65</v>
      </c>
      <c r="CN21" s="279">
        <v>66</v>
      </c>
      <c r="CO21" s="279">
        <v>33</v>
      </c>
      <c r="CP21" s="279">
        <v>35</v>
      </c>
      <c r="CQ21" s="279">
        <v>40</v>
      </c>
      <c r="CR21" s="279"/>
      <c r="CS21" s="279"/>
      <c r="CT21" s="279"/>
      <c r="CU21" s="279">
        <v>261</v>
      </c>
      <c r="CV21" s="279">
        <v>261</v>
      </c>
      <c r="CW21" s="279">
        <v>261</v>
      </c>
      <c r="CX21" s="279"/>
      <c r="CY21" s="279"/>
      <c r="CZ21" s="279"/>
      <c r="DA21" s="279"/>
      <c r="DB21" s="279"/>
      <c r="DC21" s="282"/>
      <c r="DD21" s="279">
        <v>380</v>
      </c>
      <c r="DE21" s="279">
        <v>400</v>
      </c>
      <c r="DF21" s="279">
        <v>420</v>
      </c>
      <c r="DG21" s="279"/>
      <c r="DH21" s="279"/>
      <c r="DI21" s="279"/>
      <c r="DJ21" s="279">
        <v>28</v>
      </c>
      <c r="DK21" s="279">
        <v>38</v>
      </c>
      <c r="DL21" s="279">
        <v>44</v>
      </c>
      <c r="DM21" s="279">
        <v>20</v>
      </c>
      <c r="DN21" s="279">
        <v>21</v>
      </c>
      <c r="DO21" s="279">
        <v>21</v>
      </c>
      <c r="DP21" s="279">
        <v>36</v>
      </c>
      <c r="DQ21" s="279">
        <v>41</v>
      </c>
      <c r="DR21" s="279">
        <v>47</v>
      </c>
      <c r="DS21" s="279">
        <v>480</v>
      </c>
      <c r="DT21" s="279">
        <v>552</v>
      </c>
      <c r="DU21" s="279">
        <v>635</v>
      </c>
      <c r="DV21" s="279"/>
      <c r="DW21" s="279"/>
      <c r="DX21" s="279"/>
      <c r="DY21" s="279">
        <v>25</v>
      </c>
      <c r="DZ21" s="279">
        <v>30</v>
      </c>
      <c r="EA21" s="279">
        <v>40</v>
      </c>
      <c r="EB21" s="279"/>
      <c r="EC21" s="279"/>
      <c r="ED21" s="279"/>
      <c r="EE21" s="279"/>
      <c r="EF21" s="279"/>
      <c r="EG21" s="279"/>
      <c r="EH21" s="279">
        <v>463</v>
      </c>
      <c r="EI21" s="279">
        <v>532</v>
      </c>
      <c r="EJ21" s="279">
        <v>612</v>
      </c>
      <c r="EK21" s="279"/>
      <c r="EL21" s="279"/>
      <c r="EM21" s="279"/>
      <c r="EN21" s="279"/>
      <c r="EO21" s="279"/>
      <c r="EP21" s="279"/>
      <c r="EQ21" s="279"/>
      <c r="ER21" s="279"/>
      <c r="ES21" s="279"/>
      <c r="ET21" s="279">
        <v>10</v>
      </c>
      <c r="EU21" s="279">
        <v>10</v>
      </c>
      <c r="EV21" s="279"/>
      <c r="EW21" s="279"/>
      <c r="EX21" s="279"/>
      <c r="EY21" s="279"/>
      <c r="EZ21" s="279"/>
      <c r="FA21" s="279"/>
      <c r="FB21" s="279"/>
      <c r="FC21" s="279">
        <v>27</v>
      </c>
      <c r="FD21" s="279">
        <v>30</v>
      </c>
      <c r="FE21" s="279">
        <v>32</v>
      </c>
      <c r="FF21" s="279">
        <v>12</v>
      </c>
      <c r="FG21" s="279">
        <v>14</v>
      </c>
      <c r="FH21" s="279">
        <v>16</v>
      </c>
      <c r="FI21" s="279">
        <v>50</v>
      </c>
      <c r="FJ21" s="279">
        <v>70</v>
      </c>
      <c r="FK21" s="279">
        <v>85</v>
      </c>
      <c r="FL21" s="328"/>
      <c r="FM21" s="328"/>
      <c r="FN21" s="328"/>
      <c r="FO21" s="328">
        <v>2</v>
      </c>
      <c r="FP21" s="328">
        <v>2</v>
      </c>
      <c r="FQ21" s="328">
        <v>2</v>
      </c>
      <c r="FR21" s="279"/>
      <c r="FS21" s="279"/>
      <c r="FT21" s="279"/>
      <c r="FU21" s="279">
        <v>12</v>
      </c>
      <c r="FV21" s="279">
        <v>12</v>
      </c>
      <c r="FW21" s="279">
        <v>12</v>
      </c>
      <c r="FX21" s="279"/>
      <c r="FY21" s="279"/>
      <c r="FZ21" s="279"/>
      <c r="GA21" s="279"/>
      <c r="GB21" s="279"/>
      <c r="GC21" s="279"/>
      <c r="GD21" s="279"/>
      <c r="GE21" s="279"/>
      <c r="GF21" s="279"/>
      <c r="GG21" s="279"/>
      <c r="GH21" s="279"/>
      <c r="GI21" s="279"/>
      <c r="GJ21" s="279"/>
      <c r="GK21" s="279"/>
      <c r="GL21" s="279"/>
      <c r="GM21" s="279"/>
      <c r="GN21" s="279"/>
      <c r="GO21" s="279"/>
      <c r="GP21" s="279"/>
      <c r="GQ21" s="279"/>
      <c r="GR21" s="279"/>
      <c r="GS21" s="279"/>
      <c r="GT21" s="279"/>
      <c r="GU21" s="274"/>
      <c r="GV21" s="284"/>
      <c r="GW21" s="284"/>
      <c r="GX21" s="274"/>
      <c r="GY21" s="279"/>
      <c r="GZ21" s="279"/>
      <c r="HA21" s="279"/>
      <c r="HB21" s="279"/>
      <c r="HC21" s="279"/>
      <c r="HD21" s="279"/>
      <c r="HE21" s="279"/>
      <c r="HF21" s="279"/>
      <c r="HG21" s="285"/>
      <c r="HH21" s="286"/>
      <c r="HI21" s="286"/>
      <c r="HJ21" s="287"/>
      <c r="HK21" s="279"/>
      <c r="HL21" s="279"/>
      <c r="HM21" s="279"/>
      <c r="HN21" s="279"/>
      <c r="HO21" s="279"/>
      <c r="HP21" s="279"/>
      <c r="HQ21" s="275">
        <f t="shared" si="4"/>
        <v>5784.6</v>
      </c>
      <c r="HR21" s="275">
        <f t="shared" si="5"/>
        <v>6390.6</v>
      </c>
      <c r="HS21" s="275">
        <f t="shared" si="6"/>
        <v>7606.6</v>
      </c>
      <c r="HT21" s="276"/>
      <c r="HU21" s="276"/>
      <c r="HV21" s="276"/>
      <c r="HW21" s="317"/>
      <c r="HX21" s="317"/>
      <c r="HY21" s="317"/>
      <c r="HZ21" s="317"/>
      <c r="IA21" s="317"/>
      <c r="IB21" s="317"/>
      <c r="IC21" s="317"/>
      <c r="ID21" s="317"/>
      <c r="IE21" s="317"/>
      <c r="IF21" s="317"/>
      <c r="IG21" s="317"/>
      <c r="IH21" s="317"/>
      <c r="II21" s="317"/>
      <c r="IJ21" s="317"/>
      <c r="IK21" s="317"/>
      <c r="IL21" s="317"/>
      <c r="IM21" s="317"/>
      <c r="IN21" s="317"/>
      <c r="IO21" s="317"/>
      <c r="IP21" s="317"/>
      <c r="IQ21" s="317"/>
      <c r="IR21" s="317"/>
      <c r="IS21" s="317"/>
      <c r="IT21" s="317"/>
    </row>
    <row r="22" spans="1:254" ht="36.75" customHeight="1">
      <c r="A22" s="270" t="s">
        <v>94</v>
      </c>
      <c r="B22" s="266" t="s">
        <v>95</v>
      </c>
      <c r="C22" s="279">
        <f>C23+C24</f>
        <v>0</v>
      </c>
      <c r="D22" s="279">
        <f aca="true" t="shared" si="11" ref="D22:BP22">D23+D24</f>
        <v>0</v>
      </c>
      <c r="E22" s="279">
        <f t="shared" si="11"/>
        <v>0</v>
      </c>
      <c r="F22" s="279">
        <f t="shared" si="11"/>
        <v>0</v>
      </c>
      <c r="G22" s="279">
        <f t="shared" si="11"/>
        <v>0</v>
      </c>
      <c r="H22" s="279">
        <f t="shared" si="11"/>
        <v>0</v>
      </c>
      <c r="I22" s="279">
        <f t="shared" si="11"/>
        <v>0</v>
      </c>
      <c r="J22" s="279">
        <f t="shared" si="11"/>
        <v>0</v>
      </c>
      <c r="K22" s="279">
        <f t="shared" si="11"/>
        <v>0</v>
      </c>
      <c r="L22" s="279">
        <f t="shared" si="11"/>
        <v>0</v>
      </c>
      <c r="M22" s="279">
        <f t="shared" si="11"/>
        <v>0</v>
      </c>
      <c r="N22" s="279">
        <f t="shared" si="11"/>
        <v>0</v>
      </c>
      <c r="O22" s="279">
        <f t="shared" si="11"/>
        <v>3450</v>
      </c>
      <c r="P22" s="279">
        <f t="shared" si="11"/>
        <v>3450</v>
      </c>
      <c r="Q22" s="279">
        <f t="shared" si="11"/>
        <v>3450</v>
      </c>
      <c r="R22" s="279">
        <f t="shared" si="11"/>
        <v>0</v>
      </c>
      <c r="S22" s="279">
        <f t="shared" si="11"/>
        <v>0</v>
      </c>
      <c r="T22" s="279">
        <f t="shared" si="11"/>
        <v>0</v>
      </c>
      <c r="U22" s="279">
        <f t="shared" si="11"/>
        <v>0</v>
      </c>
      <c r="V22" s="279">
        <f t="shared" si="11"/>
        <v>0</v>
      </c>
      <c r="W22" s="279">
        <f t="shared" si="11"/>
        <v>0</v>
      </c>
      <c r="X22" s="279">
        <f t="shared" si="11"/>
        <v>0</v>
      </c>
      <c r="Y22" s="279">
        <f t="shared" si="11"/>
        <v>0</v>
      </c>
      <c r="Z22" s="279">
        <f t="shared" si="11"/>
        <v>0</v>
      </c>
      <c r="AA22" s="279">
        <f t="shared" si="11"/>
        <v>0</v>
      </c>
      <c r="AB22" s="279">
        <f t="shared" si="11"/>
        <v>0</v>
      </c>
      <c r="AC22" s="279">
        <f t="shared" si="11"/>
        <v>0</v>
      </c>
      <c r="AD22" s="279">
        <f t="shared" si="11"/>
        <v>0</v>
      </c>
      <c r="AE22" s="279">
        <f t="shared" si="11"/>
        <v>0</v>
      </c>
      <c r="AF22" s="279">
        <f t="shared" si="11"/>
        <v>0</v>
      </c>
      <c r="AG22" s="279">
        <f t="shared" si="11"/>
        <v>0</v>
      </c>
      <c r="AH22" s="279">
        <f t="shared" si="11"/>
        <v>0</v>
      </c>
      <c r="AI22" s="279">
        <f t="shared" si="11"/>
        <v>0</v>
      </c>
      <c r="AJ22" s="279">
        <f t="shared" si="11"/>
        <v>0</v>
      </c>
      <c r="AK22" s="279">
        <f t="shared" si="11"/>
        <v>0</v>
      </c>
      <c r="AL22" s="279">
        <f t="shared" si="11"/>
        <v>0</v>
      </c>
      <c r="AM22" s="328">
        <f>AM23+AM24</f>
        <v>0</v>
      </c>
      <c r="AN22" s="328">
        <f>AN23+AN24</f>
        <v>0</v>
      </c>
      <c r="AO22" s="328">
        <f>AO23+AO24</f>
        <v>0</v>
      </c>
      <c r="AP22" s="279">
        <f t="shared" si="11"/>
        <v>0</v>
      </c>
      <c r="AQ22" s="279">
        <f t="shared" si="11"/>
        <v>0</v>
      </c>
      <c r="AR22" s="279">
        <f t="shared" si="11"/>
        <v>0</v>
      </c>
      <c r="AS22" s="279">
        <f t="shared" si="11"/>
        <v>0</v>
      </c>
      <c r="AT22" s="279">
        <f t="shared" si="11"/>
        <v>0</v>
      </c>
      <c r="AU22" s="279">
        <f t="shared" si="11"/>
        <v>0</v>
      </c>
      <c r="AV22" s="279">
        <f t="shared" si="11"/>
        <v>0</v>
      </c>
      <c r="AW22" s="279">
        <f t="shared" si="11"/>
        <v>0</v>
      </c>
      <c r="AX22" s="279">
        <f t="shared" si="11"/>
        <v>0</v>
      </c>
      <c r="AY22" s="279">
        <f t="shared" si="11"/>
        <v>0</v>
      </c>
      <c r="AZ22" s="279">
        <f t="shared" si="11"/>
        <v>0</v>
      </c>
      <c r="BA22" s="279">
        <f t="shared" si="11"/>
        <v>0</v>
      </c>
      <c r="BB22" s="279">
        <f t="shared" si="11"/>
        <v>0</v>
      </c>
      <c r="BC22" s="279">
        <f t="shared" si="11"/>
        <v>0</v>
      </c>
      <c r="BD22" s="279">
        <f t="shared" si="11"/>
        <v>0</v>
      </c>
      <c r="BE22" s="279">
        <f t="shared" si="11"/>
        <v>0</v>
      </c>
      <c r="BF22" s="279">
        <f t="shared" si="11"/>
        <v>0</v>
      </c>
      <c r="BG22" s="279">
        <f t="shared" si="11"/>
        <v>0</v>
      </c>
      <c r="BH22" s="279">
        <f t="shared" si="11"/>
        <v>0</v>
      </c>
      <c r="BI22" s="279">
        <f t="shared" si="11"/>
        <v>0</v>
      </c>
      <c r="BJ22" s="279">
        <f t="shared" si="11"/>
        <v>0</v>
      </c>
      <c r="BK22" s="279">
        <f t="shared" si="11"/>
        <v>0</v>
      </c>
      <c r="BL22" s="279">
        <f t="shared" si="11"/>
        <v>0</v>
      </c>
      <c r="BM22" s="279">
        <f t="shared" si="11"/>
        <v>0</v>
      </c>
      <c r="BN22" s="279">
        <f t="shared" si="11"/>
        <v>0</v>
      </c>
      <c r="BO22" s="279">
        <f t="shared" si="11"/>
        <v>0</v>
      </c>
      <c r="BP22" s="279">
        <f t="shared" si="11"/>
        <v>0</v>
      </c>
      <c r="BQ22" s="271">
        <f>прил_9!C24</f>
        <v>0</v>
      </c>
      <c r="BR22" s="271">
        <f>прил_9!D24</f>
        <v>0</v>
      </c>
      <c r="BS22" s="271">
        <f>прил_9!E24</f>
        <v>0</v>
      </c>
      <c r="BT22" s="279">
        <f aca="true" t="shared" si="12" ref="BT22:ED22">BT23+BT24</f>
        <v>0</v>
      </c>
      <c r="BU22" s="279">
        <f t="shared" si="12"/>
        <v>0</v>
      </c>
      <c r="BV22" s="279">
        <f t="shared" si="12"/>
        <v>0</v>
      </c>
      <c r="BW22" s="279">
        <f t="shared" si="12"/>
        <v>0</v>
      </c>
      <c r="BX22" s="279">
        <f t="shared" si="12"/>
        <v>0</v>
      </c>
      <c r="BY22" s="279">
        <f t="shared" si="12"/>
        <v>0</v>
      </c>
      <c r="BZ22" s="279">
        <f t="shared" si="12"/>
        <v>0</v>
      </c>
      <c r="CA22" s="279">
        <f t="shared" si="12"/>
        <v>0</v>
      </c>
      <c r="CB22" s="279">
        <f t="shared" si="12"/>
        <v>0</v>
      </c>
      <c r="CC22" s="279">
        <f t="shared" si="12"/>
        <v>0</v>
      </c>
      <c r="CD22" s="279">
        <f t="shared" si="12"/>
        <v>0</v>
      </c>
      <c r="CE22" s="279">
        <f t="shared" si="12"/>
        <v>0</v>
      </c>
      <c r="CF22" s="279">
        <f t="shared" si="12"/>
        <v>0</v>
      </c>
      <c r="CG22" s="279">
        <f t="shared" si="12"/>
        <v>0</v>
      </c>
      <c r="CH22" s="279">
        <f t="shared" si="12"/>
        <v>0</v>
      </c>
      <c r="CI22" s="279">
        <f t="shared" si="12"/>
        <v>0</v>
      </c>
      <c r="CJ22" s="279">
        <f t="shared" si="12"/>
        <v>0</v>
      </c>
      <c r="CK22" s="279">
        <f t="shared" si="12"/>
        <v>0</v>
      </c>
      <c r="CL22" s="279">
        <f t="shared" si="12"/>
        <v>0</v>
      </c>
      <c r="CM22" s="279">
        <f t="shared" si="12"/>
        <v>0</v>
      </c>
      <c r="CN22" s="279">
        <f t="shared" si="12"/>
        <v>0</v>
      </c>
      <c r="CO22" s="279">
        <f t="shared" si="12"/>
        <v>0</v>
      </c>
      <c r="CP22" s="279">
        <f t="shared" si="12"/>
        <v>0</v>
      </c>
      <c r="CQ22" s="279">
        <f t="shared" si="12"/>
        <v>0</v>
      </c>
      <c r="CR22" s="279">
        <f t="shared" si="12"/>
        <v>0</v>
      </c>
      <c r="CS22" s="279">
        <f t="shared" si="12"/>
        <v>0</v>
      </c>
      <c r="CT22" s="279">
        <f t="shared" si="12"/>
        <v>0</v>
      </c>
      <c r="CU22" s="279">
        <f t="shared" si="12"/>
        <v>0</v>
      </c>
      <c r="CV22" s="279">
        <f t="shared" si="12"/>
        <v>0</v>
      </c>
      <c r="CW22" s="279">
        <f t="shared" si="12"/>
        <v>0</v>
      </c>
      <c r="CX22" s="279">
        <f t="shared" si="12"/>
        <v>0</v>
      </c>
      <c r="CY22" s="279">
        <f t="shared" si="12"/>
        <v>0</v>
      </c>
      <c r="CZ22" s="279">
        <f t="shared" si="12"/>
        <v>0</v>
      </c>
      <c r="DA22" s="279">
        <f t="shared" si="12"/>
        <v>0</v>
      </c>
      <c r="DB22" s="279">
        <f t="shared" si="12"/>
        <v>0</v>
      </c>
      <c r="DC22" s="279">
        <f t="shared" si="12"/>
        <v>0</v>
      </c>
      <c r="DD22" s="279">
        <f t="shared" si="12"/>
        <v>0</v>
      </c>
      <c r="DE22" s="279">
        <f t="shared" si="12"/>
        <v>0</v>
      </c>
      <c r="DF22" s="279">
        <f t="shared" si="12"/>
        <v>0</v>
      </c>
      <c r="DG22" s="279">
        <f t="shared" si="12"/>
        <v>0</v>
      </c>
      <c r="DH22" s="279">
        <f t="shared" si="12"/>
        <v>0</v>
      </c>
      <c r="DI22" s="279">
        <f t="shared" si="12"/>
        <v>0</v>
      </c>
      <c r="DJ22" s="279">
        <f t="shared" si="12"/>
        <v>0</v>
      </c>
      <c r="DK22" s="279">
        <f t="shared" si="12"/>
        <v>0</v>
      </c>
      <c r="DL22" s="279">
        <f t="shared" si="12"/>
        <v>0</v>
      </c>
      <c r="DM22" s="279">
        <f t="shared" si="12"/>
        <v>0</v>
      </c>
      <c r="DN22" s="279">
        <f t="shared" si="12"/>
        <v>0</v>
      </c>
      <c r="DO22" s="279">
        <f t="shared" si="12"/>
        <v>0</v>
      </c>
      <c r="DP22" s="279">
        <f t="shared" si="12"/>
        <v>0</v>
      </c>
      <c r="DQ22" s="279">
        <f t="shared" si="12"/>
        <v>0</v>
      </c>
      <c r="DR22" s="279">
        <f t="shared" si="12"/>
        <v>0</v>
      </c>
      <c r="DS22" s="279">
        <f t="shared" si="12"/>
        <v>0</v>
      </c>
      <c r="DT22" s="279">
        <f t="shared" si="12"/>
        <v>0</v>
      </c>
      <c r="DU22" s="279">
        <f t="shared" si="12"/>
        <v>0</v>
      </c>
      <c r="DV22" s="279">
        <f t="shared" si="12"/>
        <v>0</v>
      </c>
      <c r="DW22" s="279">
        <f t="shared" si="12"/>
        <v>0</v>
      </c>
      <c r="DX22" s="279">
        <f t="shared" si="12"/>
        <v>0</v>
      </c>
      <c r="DY22" s="279">
        <f t="shared" si="12"/>
        <v>0</v>
      </c>
      <c r="DZ22" s="279">
        <f t="shared" si="12"/>
        <v>0</v>
      </c>
      <c r="EA22" s="279">
        <f t="shared" si="12"/>
        <v>0</v>
      </c>
      <c r="EB22" s="279">
        <f t="shared" si="12"/>
        <v>0</v>
      </c>
      <c r="EC22" s="279">
        <f t="shared" si="12"/>
        <v>0</v>
      </c>
      <c r="ED22" s="279">
        <f t="shared" si="12"/>
        <v>0</v>
      </c>
      <c r="EE22" s="279">
        <f aca="true" t="shared" si="13" ref="EE22:GP22">EE23+EE24</f>
        <v>0</v>
      </c>
      <c r="EF22" s="279">
        <f t="shared" si="13"/>
        <v>0</v>
      </c>
      <c r="EG22" s="279">
        <f t="shared" si="13"/>
        <v>0</v>
      </c>
      <c r="EH22" s="279">
        <f t="shared" si="13"/>
        <v>0</v>
      </c>
      <c r="EI22" s="279">
        <f t="shared" si="13"/>
        <v>0</v>
      </c>
      <c r="EJ22" s="279">
        <f t="shared" si="13"/>
        <v>0</v>
      </c>
      <c r="EK22" s="279">
        <f t="shared" si="13"/>
        <v>0</v>
      </c>
      <c r="EL22" s="279">
        <f t="shared" si="13"/>
        <v>0</v>
      </c>
      <c r="EM22" s="279">
        <f t="shared" si="13"/>
        <v>0</v>
      </c>
      <c r="EN22" s="279">
        <f t="shared" si="13"/>
        <v>0</v>
      </c>
      <c r="EO22" s="279">
        <f t="shared" si="13"/>
        <v>0</v>
      </c>
      <c r="EP22" s="279">
        <f t="shared" si="13"/>
        <v>0</v>
      </c>
      <c r="EQ22" s="279">
        <f t="shared" si="13"/>
        <v>0</v>
      </c>
      <c r="ER22" s="279">
        <f t="shared" si="13"/>
        <v>0</v>
      </c>
      <c r="ES22" s="279">
        <f t="shared" si="13"/>
        <v>0</v>
      </c>
      <c r="ET22" s="279">
        <f t="shared" si="13"/>
        <v>0</v>
      </c>
      <c r="EU22" s="279">
        <f t="shared" si="13"/>
        <v>0</v>
      </c>
      <c r="EV22" s="279">
        <f t="shared" si="13"/>
        <v>0</v>
      </c>
      <c r="EW22" s="279">
        <f t="shared" si="13"/>
        <v>0</v>
      </c>
      <c r="EX22" s="279">
        <f t="shared" si="13"/>
        <v>0</v>
      </c>
      <c r="EY22" s="279">
        <f t="shared" si="13"/>
        <v>0</v>
      </c>
      <c r="EZ22" s="279">
        <f t="shared" si="13"/>
        <v>0</v>
      </c>
      <c r="FA22" s="279">
        <f t="shared" si="13"/>
        <v>0</v>
      </c>
      <c r="FB22" s="279">
        <f t="shared" si="13"/>
        <v>0</v>
      </c>
      <c r="FC22" s="279">
        <f t="shared" si="13"/>
        <v>0</v>
      </c>
      <c r="FD22" s="279">
        <f t="shared" si="13"/>
        <v>0</v>
      </c>
      <c r="FE22" s="279">
        <f t="shared" si="13"/>
        <v>0</v>
      </c>
      <c r="FF22" s="279">
        <f t="shared" si="13"/>
        <v>0</v>
      </c>
      <c r="FG22" s="279">
        <f t="shared" si="13"/>
        <v>0</v>
      </c>
      <c r="FH22" s="279">
        <f t="shared" si="13"/>
        <v>0</v>
      </c>
      <c r="FI22" s="279">
        <f t="shared" si="13"/>
        <v>0</v>
      </c>
      <c r="FJ22" s="279">
        <f t="shared" si="13"/>
        <v>0</v>
      </c>
      <c r="FK22" s="279">
        <f t="shared" si="13"/>
        <v>0</v>
      </c>
      <c r="FL22" s="279">
        <f t="shared" si="13"/>
        <v>0</v>
      </c>
      <c r="FM22" s="279">
        <f t="shared" si="13"/>
        <v>0</v>
      </c>
      <c r="FN22" s="279">
        <f t="shared" si="13"/>
        <v>0</v>
      </c>
      <c r="FO22" s="279">
        <f t="shared" si="13"/>
        <v>0</v>
      </c>
      <c r="FP22" s="279">
        <f t="shared" si="13"/>
        <v>0</v>
      </c>
      <c r="FQ22" s="279">
        <f t="shared" si="13"/>
        <v>0</v>
      </c>
      <c r="FR22" s="279">
        <f t="shared" si="13"/>
        <v>0</v>
      </c>
      <c r="FS22" s="279">
        <f t="shared" si="13"/>
        <v>0</v>
      </c>
      <c r="FT22" s="279">
        <f t="shared" si="13"/>
        <v>0</v>
      </c>
      <c r="FU22" s="279">
        <f t="shared" si="13"/>
        <v>0</v>
      </c>
      <c r="FV22" s="279">
        <f t="shared" si="13"/>
        <v>0</v>
      </c>
      <c r="FW22" s="279">
        <f t="shared" si="13"/>
        <v>0</v>
      </c>
      <c r="FX22" s="279">
        <f t="shared" si="13"/>
        <v>0</v>
      </c>
      <c r="FY22" s="279">
        <f t="shared" si="13"/>
        <v>0</v>
      </c>
      <c r="FZ22" s="279">
        <f t="shared" si="13"/>
        <v>0</v>
      </c>
      <c r="GA22" s="279">
        <f t="shared" si="13"/>
        <v>0</v>
      </c>
      <c r="GB22" s="279">
        <f t="shared" si="13"/>
        <v>0</v>
      </c>
      <c r="GC22" s="279">
        <f t="shared" si="13"/>
        <v>0</v>
      </c>
      <c r="GD22" s="279">
        <f t="shared" si="13"/>
        <v>0</v>
      </c>
      <c r="GE22" s="279">
        <f t="shared" si="13"/>
        <v>0</v>
      </c>
      <c r="GF22" s="279">
        <f t="shared" si="13"/>
        <v>0</v>
      </c>
      <c r="GG22" s="279">
        <f t="shared" si="13"/>
        <v>0</v>
      </c>
      <c r="GH22" s="279">
        <f t="shared" si="13"/>
        <v>0</v>
      </c>
      <c r="GI22" s="279">
        <f t="shared" si="13"/>
        <v>0</v>
      </c>
      <c r="GJ22" s="279">
        <f t="shared" si="13"/>
        <v>0</v>
      </c>
      <c r="GK22" s="279">
        <f t="shared" si="13"/>
        <v>0</v>
      </c>
      <c r="GL22" s="279">
        <f t="shared" si="13"/>
        <v>0</v>
      </c>
      <c r="GM22" s="279">
        <f t="shared" si="13"/>
        <v>0</v>
      </c>
      <c r="GN22" s="279">
        <f t="shared" si="13"/>
        <v>0</v>
      </c>
      <c r="GO22" s="279">
        <f t="shared" si="13"/>
        <v>0</v>
      </c>
      <c r="GP22" s="279">
        <f t="shared" si="13"/>
        <v>0</v>
      </c>
      <c r="GQ22" s="279">
        <f aca="true" t="shared" si="14" ref="GQ22:HP22">GQ23+GQ24</f>
        <v>0</v>
      </c>
      <c r="GR22" s="279">
        <f t="shared" si="14"/>
        <v>0</v>
      </c>
      <c r="GS22" s="279">
        <f t="shared" si="14"/>
        <v>0</v>
      </c>
      <c r="GT22" s="279">
        <f t="shared" si="14"/>
        <v>0</v>
      </c>
      <c r="GU22" s="279">
        <f t="shared" si="14"/>
        <v>0</v>
      </c>
      <c r="GV22" s="279">
        <f t="shared" si="14"/>
        <v>0</v>
      </c>
      <c r="GW22" s="279">
        <f t="shared" si="14"/>
        <v>0</v>
      </c>
      <c r="GX22" s="279">
        <f t="shared" si="14"/>
        <v>0</v>
      </c>
      <c r="GY22" s="279">
        <f t="shared" si="14"/>
        <v>0</v>
      </c>
      <c r="GZ22" s="279">
        <f t="shared" si="14"/>
        <v>0</v>
      </c>
      <c r="HA22" s="279">
        <f t="shared" si="14"/>
        <v>0</v>
      </c>
      <c r="HB22" s="279">
        <f t="shared" si="14"/>
        <v>0</v>
      </c>
      <c r="HC22" s="279">
        <f t="shared" si="14"/>
        <v>0</v>
      </c>
      <c r="HD22" s="279">
        <f t="shared" si="14"/>
        <v>0</v>
      </c>
      <c r="HE22" s="279">
        <f t="shared" si="14"/>
        <v>0</v>
      </c>
      <c r="HF22" s="279">
        <f t="shared" si="14"/>
        <v>0</v>
      </c>
      <c r="HG22" s="279">
        <f t="shared" si="14"/>
        <v>0</v>
      </c>
      <c r="HH22" s="279">
        <f t="shared" si="14"/>
        <v>0</v>
      </c>
      <c r="HI22" s="279">
        <f t="shared" si="14"/>
        <v>0</v>
      </c>
      <c r="HJ22" s="279">
        <f t="shared" si="14"/>
        <v>0</v>
      </c>
      <c r="HK22" s="279">
        <f t="shared" si="14"/>
        <v>0</v>
      </c>
      <c r="HL22" s="279">
        <f t="shared" si="14"/>
        <v>0</v>
      </c>
      <c r="HM22" s="279">
        <f t="shared" si="14"/>
        <v>0</v>
      </c>
      <c r="HN22" s="279">
        <f t="shared" si="14"/>
        <v>0</v>
      </c>
      <c r="HO22" s="279">
        <f t="shared" si="14"/>
        <v>0</v>
      </c>
      <c r="HP22" s="279">
        <f t="shared" si="14"/>
        <v>0</v>
      </c>
      <c r="HQ22" s="275">
        <f t="shared" si="4"/>
        <v>3450</v>
      </c>
      <c r="HR22" s="275">
        <f t="shared" si="5"/>
        <v>3450</v>
      </c>
      <c r="HS22" s="275">
        <f t="shared" si="6"/>
        <v>3450</v>
      </c>
      <c r="HT22" s="276"/>
      <c r="HU22" s="276"/>
      <c r="HV22" s="276"/>
      <c r="HW22" s="317"/>
      <c r="HX22" s="317"/>
      <c r="HY22" s="317"/>
      <c r="HZ22" s="317"/>
      <c r="IA22" s="317"/>
      <c r="IB22" s="317"/>
      <c r="IC22" s="317"/>
      <c r="ID22" s="317"/>
      <c r="IE22" s="317"/>
      <c r="IF22" s="317"/>
      <c r="IG22" s="317"/>
      <c r="IH22" s="317"/>
      <c r="II22" s="317"/>
      <c r="IJ22" s="317"/>
      <c r="IK22" s="317"/>
      <c r="IL22" s="317"/>
      <c r="IM22" s="317"/>
      <c r="IN22" s="317"/>
      <c r="IO22" s="317"/>
      <c r="IP22" s="317"/>
      <c r="IQ22" s="317"/>
      <c r="IR22" s="317"/>
      <c r="IS22" s="317"/>
      <c r="IT22" s="317"/>
    </row>
    <row r="23" spans="1:254" ht="36.75" customHeight="1">
      <c r="A23" s="277" t="s">
        <v>98</v>
      </c>
      <c r="B23" s="278" t="s">
        <v>99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>
        <v>3450</v>
      </c>
      <c r="P23" s="279">
        <v>3450</v>
      </c>
      <c r="Q23" s="279">
        <v>3450</v>
      </c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328"/>
      <c r="AN23" s="328"/>
      <c r="AO23" s="328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1">
        <f>прил_9!C25</f>
        <v>0</v>
      </c>
      <c r="BR23" s="271">
        <f>прил_9!D25</f>
        <v>0</v>
      </c>
      <c r="BS23" s="271">
        <f>прил_9!E25</f>
        <v>0</v>
      </c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82"/>
      <c r="DD23" s="279"/>
      <c r="DE23" s="279"/>
      <c r="DF23" s="279"/>
      <c r="DG23" s="279"/>
      <c r="DH23" s="279"/>
      <c r="DI23" s="279"/>
      <c r="DJ23" s="279"/>
      <c r="DK23" s="279"/>
      <c r="DL23" s="279"/>
      <c r="DM23" s="279"/>
      <c r="DN23" s="279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79"/>
      <c r="EF23" s="279"/>
      <c r="EG23" s="279"/>
      <c r="EH23" s="279"/>
      <c r="EI23" s="279"/>
      <c r="EJ23" s="279"/>
      <c r="EK23" s="279"/>
      <c r="EL23" s="279"/>
      <c r="EM23" s="279"/>
      <c r="EN23" s="279"/>
      <c r="EO23" s="279"/>
      <c r="EP23" s="279"/>
      <c r="EQ23" s="279"/>
      <c r="ER23" s="279"/>
      <c r="ES23" s="279"/>
      <c r="ET23" s="279"/>
      <c r="EU23" s="279"/>
      <c r="EV23" s="279"/>
      <c r="EW23" s="279"/>
      <c r="EX23" s="279"/>
      <c r="EY23" s="279"/>
      <c r="EZ23" s="279"/>
      <c r="FA23" s="279"/>
      <c r="FB23" s="279"/>
      <c r="FC23" s="279"/>
      <c r="FD23" s="279"/>
      <c r="FE23" s="279"/>
      <c r="FF23" s="279"/>
      <c r="FG23" s="279"/>
      <c r="FH23" s="279"/>
      <c r="FI23" s="279"/>
      <c r="FJ23" s="279"/>
      <c r="FK23" s="279"/>
      <c r="FL23" s="328"/>
      <c r="FM23" s="328"/>
      <c r="FN23" s="328"/>
      <c r="FO23" s="328"/>
      <c r="FP23" s="328"/>
      <c r="FQ23" s="328"/>
      <c r="FR23" s="279"/>
      <c r="FS23" s="279"/>
      <c r="FT23" s="279"/>
      <c r="FU23" s="279"/>
      <c r="FV23" s="279"/>
      <c r="FW23" s="279"/>
      <c r="FX23" s="279"/>
      <c r="FY23" s="279"/>
      <c r="FZ23" s="279"/>
      <c r="GA23" s="279"/>
      <c r="GB23" s="279"/>
      <c r="GC23" s="279"/>
      <c r="GD23" s="279"/>
      <c r="GE23" s="279"/>
      <c r="GF23" s="279"/>
      <c r="GG23" s="279"/>
      <c r="GH23" s="279"/>
      <c r="GI23" s="279"/>
      <c r="GJ23" s="279"/>
      <c r="GK23" s="279"/>
      <c r="GL23" s="279"/>
      <c r="GM23" s="279"/>
      <c r="GN23" s="279"/>
      <c r="GO23" s="279"/>
      <c r="GP23" s="279"/>
      <c r="GQ23" s="279"/>
      <c r="GR23" s="279"/>
      <c r="GS23" s="279"/>
      <c r="GT23" s="279"/>
      <c r="GU23" s="274"/>
      <c r="GV23" s="284"/>
      <c r="GW23" s="284"/>
      <c r="GX23" s="274"/>
      <c r="GY23" s="279"/>
      <c r="GZ23" s="279"/>
      <c r="HA23" s="279"/>
      <c r="HB23" s="279"/>
      <c r="HC23" s="279"/>
      <c r="HD23" s="279"/>
      <c r="HE23" s="279"/>
      <c r="HF23" s="279"/>
      <c r="HG23" s="285"/>
      <c r="HH23" s="286"/>
      <c r="HI23" s="286"/>
      <c r="HJ23" s="287"/>
      <c r="HK23" s="279"/>
      <c r="HL23" s="279"/>
      <c r="HM23" s="279"/>
      <c r="HN23" s="279"/>
      <c r="HO23" s="279"/>
      <c r="HP23" s="279"/>
      <c r="HQ23" s="275">
        <f t="shared" si="4"/>
        <v>3450</v>
      </c>
      <c r="HR23" s="275">
        <f t="shared" si="5"/>
        <v>3450</v>
      </c>
      <c r="HS23" s="275">
        <f t="shared" si="6"/>
        <v>3450</v>
      </c>
      <c r="HT23" s="276"/>
      <c r="HU23" s="276"/>
      <c r="HV23" s="276"/>
      <c r="HW23" s="317"/>
      <c r="HX23" s="317"/>
      <c r="HY23" s="317"/>
      <c r="HZ23" s="317"/>
      <c r="IA23" s="317"/>
      <c r="IB23" s="317"/>
      <c r="IC23" s="317"/>
      <c r="ID23" s="317"/>
      <c r="IE23" s="317"/>
      <c r="IF23" s="317"/>
      <c r="IG23" s="317"/>
      <c r="IH23" s="317"/>
      <c r="II23" s="317"/>
      <c r="IJ23" s="317"/>
      <c r="IK23" s="317"/>
      <c r="IL23" s="317"/>
      <c r="IM23" s="317"/>
      <c r="IN23" s="317"/>
      <c r="IO23" s="317"/>
      <c r="IP23" s="317"/>
      <c r="IQ23" s="317"/>
      <c r="IR23" s="317"/>
      <c r="IS23" s="317"/>
      <c r="IT23" s="317"/>
    </row>
    <row r="24" spans="1:254" ht="36.75" customHeight="1">
      <c r="A24" s="277" t="s">
        <v>100</v>
      </c>
      <c r="B24" s="278" t="s">
        <v>101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328"/>
      <c r="AN24" s="328"/>
      <c r="AO24" s="328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1">
        <f>прил_9!C26</f>
        <v>0</v>
      </c>
      <c r="BR24" s="271">
        <f>прил_9!D26</f>
        <v>0</v>
      </c>
      <c r="BS24" s="271">
        <f>прил_9!E26</f>
        <v>0</v>
      </c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82"/>
      <c r="DD24" s="279"/>
      <c r="DE24" s="279"/>
      <c r="DF24" s="279"/>
      <c r="DG24" s="279"/>
      <c r="DH24" s="279"/>
      <c r="DI24" s="279"/>
      <c r="DJ24" s="279"/>
      <c r="DK24" s="279"/>
      <c r="DL24" s="279"/>
      <c r="DM24" s="279"/>
      <c r="DN24" s="279"/>
      <c r="DO24" s="279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  <c r="DZ24" s="279"/>
      <c r="EA24" s="279"/>
      <c r="EB24" s="279"/>
      <c r="EC24" s="279"/>
      <c r="ED24" s="279"/>
      <c r="EE24" s="279"/>
      <c r="EF24" s="279"/>
      <c r="EG24" s="279"/>
      <c r="EH24" s="279"/>
      <c r="EI24" s="279"/>
      <c r="EJ24" s="279"/>
      <c r="EK24" s="279"/>
      <c r="EL24" s="279"/>
      <c r="EM24" s="279"/>
      <c r="EN24" s="279"/>
      <c r="EO24" s="279"/>
      <c r="EP24" s="279"/>
      <c r="EQ24" s="279"/>
      <c r="ER24" s="279"/>
      <c r="ES24" s="279"/>
      <c r="ET24" s="279"/>
      <c r="EU24" s="279"/>
      <c r="EV24" s="279"/>
      <c r="EW24" s="279"/>
      <c r="EX24" s="279"/>
      <c r="EY24" s="279"/>
      <c r="EZ24" s="279"/>
      <c r="FA24" s="279"/>
      <c r="FB24" s="279"/>
      <c r="FC24" s="279"/>
      <c r="FD24" s="279"/>
      <c r="FE24" s="279"/>
      <c r="FF24" s="279"/>
      <c r="FG24" s="279"/>
      <c r="FH24" s="279"/>
      <c r="FI24" s="279"/>
      <c r="FJ24" s="279"/>
      <c r="FK24" s="279"/>
      <c r="FL24" s="328"/>
      <c r="FM24" s="328"/>
      <c r="FN24" s="328"/>
      <c r="FO24" s="328"/>
      <c r="FP24" s="328"/>
      <c r="FQ24" s="328"/>
      <c r="FR24" s="279"/>
      <c r="FS24" s="279"/>
      <c r="FT24" s="279"/>
      <c r="FU24" s="279"/>
      <c r="FV24" s="279"/>
      <c r="FW24" s="279"/>
      <c r="FX24" s="279"/>
      <c r="FY24" s="279"/>
      <c r="FZ24" s="279"/>
      <c r="GA24" s="279"/>
      <c r="GB24" s="279"/>
      <c r="GC24" s="279"/>
      <c r="GD24" s="279"/>
      <c r="GE24" s="279"/>
      <c r="GF24" s="279"/>
      <c r="GG24" s="279"/>
      <c r="GH24" s="279"/>
      <c r="GI24" s="279"/>
      <c r="GJ24" s="279"/>
      <c r="GK24" s="279"/>
      <c r="GL24" s="279"/>
      <c r="GM24" s="279"/>
      <c r="GN24" s="279"/>
      <c r="GO24" s="279"/>
      <c r="GP24" s="279"/>
      <c r="GQ24" s="279"/>
      <c r="GR24" s="279"/>
      <c r="GS24" s="279"/>
      <c r="GT24" s="279"/>
      <c r="GU24" s="274"/>
      <c r="GV24" s="284"/>
      <c r="GW24" s="284"/>
      <c r="GX24" s="274"/>
      <c r="GY24" s="279"/>
      <c r="GZ24" s="279"/>
      <c r="HA24" s="279"/>
      <c r="HB24" s="279"/>
      <c r="HC24" s="279"/>
      <c r="HD24" s="279"/>
      <c r="HE24" s="279"/>
      <c r="HF24" s="279"/>
      <c r="HG24" s="285"/>
      <c r="HH24" s="274"/>
      <c r="HI24" s="274"/>
      <c r="HJ24" s="284"/>
      <c r="HK24" s="279"/>
      <c r="HL24" s="279"/>
      <c r="HM24" s="279"/>
      <c r="HN24" s="279"/>
      <c r="HO24" s="279"/>
      <c r="HP24" s="279"/>
      <c r="HQ24" s="275">
        <f t="shared" si="4"/>
        <v>0</v>
      </c>
      <c r="HR24" s="275">
        <f t="shared" si="5"/>
        <v>0</v>
      </c>
      <c r="HS24" s="275">
        <f t="shared" si="6"/>
        <v>0</v>
      </c>
      <c r="HT24" s="276"/>
      <c r="HU24" s="276"/>
      <c r="HV24" s="276"/>
      <c r="HW24" s="317"/>
      <c r="HX24" s="317"/>
      <c r="HY24" s="317"/>
      <c r="HZ24" s="317"/>
      <c r="IA24" s="317"/>
      <c r="IB24" s="317"/>
      <c r="IC24" s="317"/>
      <c r="ID24" s="317"/>
      <c r="IE24" s="317"/>
      <c r="IF24" s="317"/>
      <c r="IG24" s="317"/>
      <c r="IH24" s="317"/>
      <c r="II24" s="317"/>
      <c r="IJ24" s="317"/>
      <c r="IK24" s="317"/>
      <c r="IL24" s="317"/>
      <c r="IM24" s="317"/>
      <c r="IN24" s="317"/>
      <c r="IO24" s="317"/>
      <c r="IP24" s="317"/>
      <c r="IQ24" s="317"/>
      <c r="IR24" s="317"/>
      <c r="IS24" s="317"/>
      <c r="IT24" s="317"/>
    </row>
    <row r="25" spans="1:254" ht="36.75" customHeight="1">
      <c r="A25" s="270" t="s">
        <v>102</v>
      </c>
      <c r="B25" s="266" t="s">
        <v>103</v>
      </c>
      <c r="C25" s="271">
        <f>C26+C27</f>
        <v>0</v>
      </c>
      <c r="D25" s="271">
        <f aca="true" t="shared" si="15" ref="D25:BP25">D26+D27</f>
        <v>0</v>
      </c>
      <c r="E25" s="271">
        <f t="shared" si="15"/>
        <v>0</v>
      </c>
      <c r="F25" s="271">
        <f t="shared" si="15"/>
        <v>0</v>
      </c>
      <c r="G25" s="271">
        <f t="shared" si="15"/>
        <v>0</v>
      </c>
      <c r="H25" s="271">
        <f t="shared" si="15"/>
        <v>0</v>
      </c>
      <c r="I25" s="271">
        <f t="shared" si="15"/>
        <v>0</v>
      </c>
      <c r="J25" s="271">
        <f t="shared" si="15"/>
        <v>0</v>
      </c>
      <c r="K25" s="271">
        <f t="shared" si="15"/>
        <v>0</v>
      </c>
      <c r="L25" s="271">
        <f t="shared" si="15"/>
        <v>0</v>
      </c>
      <c r="M25" s="271">
        <f t="shared" si="15"/>
        <v>0</v>
      </c>
      <c r="N25" s="271">
        <f t="shared" si="15"/>
        <v>0</v>
      </c>
      <c r="O25" s="271">
        <f t="shared" si="15"/>
        <v>0</v>
      </c>
      <c r="P25" s="271">
        <f t="shared" si="15"/>
        <v>0</v>
      </c>
      <c r="Q25" s="271">
        <f t="shared" si="15"/>
        <v>0</v>
      </c>
      <c r="R25" s="271">
        <f t="shared" si="15"/>
        <v>0</v>
      </c>
      <c r="S25" s="271">
        <f t="shared" si="15"/>
        <v>0</v>
      </c>
      <c r="T25" s="271">
        <f t="shared" si="15"/>
        <v>0</v>
      </c>
      <c r="U25" s="271">
        <f t="shared" si="15"/>
        <v>0</v>
      </c>
      <c r="V25" s="271">
        <f t="shared" si="15"/>
        <v>0</v>
      </c>
      <c r="W25" s="271">
        <f t="shared" si="15"/>
        <v>0</v>
      </c>
      <c r="X25" s="271">
        <f t="shared" si="15"/>
        <v>0</v>
      </c>
      <c r="Y25" s="271">
        <f t="shared" si="15"/>
        <v>0</v>
      </c>
      <c r="Z25" s="271">
        <f t="shared" si="15"/>
        <v>0</v>
      </c>
      <c r="AA25" s="271">
        <f t="shared" si="15"/>
        <v>0</v>
      </c>
      <c r="AB25" s="271">
        <f t="shared" si="15"/>
        <v>0</v>
      </c>
      <c r="AC25" s="271">
        <f t="shared" si="15"/>
        <v>0</v>
      </c>
      <c r="AD25" s="271">
        <f t="shared" si="15"/>
        <v>0</v>
      </c>
      <c r="AE25" s="271">
        <f t="shared" si="15"/>
        <v>0</v>
      </c>
      <c r="AF25" s="271">
        <f t="shared" si="15"/>
        <v>0</v>
      </c>
      <c r="AG25" s="271">
        <f t="shared" si="15"/>
        <v>0</v>
      </c>
      <c r="AH25" s="271">
        <f t="shared" si="15"/>
        <v>0</v>
      </c>
      <c r="AI25" s="271">
        <f t="shared" si="15"/>
        <v>0</v>
      </c>
      <c r="AJ25" s="271">
        <f t="shared" si="15"/>
        <v>0</v>
      </c>
      <c r="AK25" s="271">
        <f t="shared" si="15"/>
        <v>0</v>
      </c>
      <c r="AL25" s="271">
        <f t="shared" si="15"/>
        <v>0</v>
      </c>
      <c r="AM25" s="327">
        <f>AM26+AM27</f>
        <v>0</v>
      </c>
      <c r="AN25" s="327">
        <f>AN26+AN27</f>
        <v>0</v>
      </c>
      <c r="AO25" s="327">
        <f>AO26+AO27</f>
        <v>0</v>
      </c>
      <c r="AP25" s="271">
        <f t="shared" si="15"/>
        <v>0</v>
      </c>
      <c r="AQ25" s="271">
        <f t="shared" si="15"/>
        <v>0</v>
      </c>
      <c r="AR25" s="271">
        <f t="shared" si="15"/>
        <v>0</v>
      </c>
      <c r="AS25" s="271">
        <f t="shared" si="15"/>
        <v>0</v>
      </c>
      <c r="AT25" s="271">
        <f t="shared" si="15"/>
        <v>0</v>
      </c>
      <c r="AU25" s="271">
        <f t="shared" si="15"/>
        <v>0</v>
      </c>
      <c r="AV25" s="271">
        <f t="shared" si="15"/>
        <v>17669</v>
      </c>
      <c r="AW25" s="271">
        <f t="shared" si="15"/>
        <v>19127</v>
      </c>
      <c r="AX25" s="271">
        <f t="shared" si="15"/>
        <v>23469</v>
      </c>
      <c r="AY25" s="271">
        <f t="shared" si="15"/>
        <v>0</v>
      </c>
      <c r="AZ25" s="271">
        <f t="shared" si="15"/>
        <v>0</v>
      </c>
      <c r="BA25" s="271">
        <f t="shared" si="15"/>
        <v>0</v>
      </c>
      <c r="BB25" s="271">
        <f t="shared" si="15"/>
        <v>0</v>
      </c>
      <c r="BC25" s="271">
        <f t="shared" si="15"/>
        <v>0</v>
      </c>
      <c r="BD25" s="271">
        <f t="shared" si="15"/>
        <v>0</v>
      </c>
      <c r="BE25" s="271">
        <f t="shared" si="15"/>
        <v>0</v>
      </c>
      <c r="BF25" s="271">
        <f t="shared" si="15"/>
        <v>0</v>
      </c>
      <c r="BG25" s="271">
        <f t="shared" si="15"/>
        <v>0</v>
      </c>
      <c r="BH25" s="271">
        <f t="shared" si="15"/>
        <v>0</v>
      </c>
      <c r="BI25" s="271">
        <f t="shared" si="15"/>
        <v>0</v>
      </c>
      <c r="BJ25" s="271">
        <f t="shared" si="15"/>
        <v>0</v>
      </c>
      <c r="BK25" s="271">
        <f t="shared" si="15"/>
        <v>0</v>
      </c>
      <c r="BL25" s="271">
        <f t="shared" si="15"/>
        <v>0</v>
      </c>
      <c r="BM25" s="271">
        <f t="shared" si="15"/>
        <v>0</v>
      </c>
      <c r="BN25" s="271">
        <f t="shared" si="15"/>
        <v>0</v>
      </c>
      <c r="BO25" s="271">
        <f t="shared" si="15"/>
        <v>0</v>
      </c>
      <c r="BP25" s="271">
        <f t="shared" si="15"/>
        <v>0</v>
      </c>
      <c r="BQ25" s="271">
        <f>прил_9!C27</f>
        <v>0</v>
      </c>
      <c r="BR25" s="271">
        <f>прил_9!D27</f>
        <v>0</v>
      </c>
      <c r="BS25" s="271">
        <f>прил_9!E27</f>
        <v>0</v>
      </c>
      <c r="BT25" s="271">
        <f aca="true" t="shared" si="16" ref="BT25:ED25">BT26+BT27</f>
        <v>0</v>
      </c>
      <c r="BU25" s="271">
        <f t="shared" si="16"/>
        <v>0</v>
      </c>
      <c r="BV25" s="271">
        <f t="shared" si="16"/>
        <v>0</v>
      </c>
      <c r="BW25" s="271">
        <f t="shared" si="16"/>
        <v>0</v>
      </c>
      <c r="BX25" s="271">
        <f t="shared" si="16"/>
        <v>0</v>
      </c>
      <c r="BY25" s="271">
        <f t="shared" si="16"/>
        <v>0</v>
      </c>
      <c r="BZ25" s="271">
        <f t="shared" si="16"/>
        <v>0</v>
      </c>
      <c r="CA25" s="271">
        <f t="shared" si="16"/>
        <v>0</v>
      </c>
      <c r="CB25" s="271">
        <f t="shared" si="16"/>
        <v>0</v>
      </c>
      <c r="CC25" s="271">
        <f t="shared" si="16"/>
        <v>0</v>
      </c>
      <c r="CD25" s="271">
        <f t="shared" si="16"/>
        <v>0</v>
      </c>
      <c r="CE25" s="271">
        <f t="shared" si="16"/>
        <v>0</v>
      </c>
      <c r="CF25" s="271">
        <f t="shared" si="16"/>
        <v>0</v>
      </c>
      <c r="CG25" s="271">
        <f t="shared" si="16"/>
        <v>0</v>
      </c>
      <c r="CH25" s="271">
        <f t="shared" si="16"/>
        <v>0</v>
      </c>
      <c r="CI25" s="271">
        <f t="shared" si="16"/>
        <v>0</v>
      </c>
      <c r="CJ25" s="271">
        <f t="shared" si="16"/>
        <v>0</v>
      </c>
      <c r="CK25" s="271">
        <f t="shared" si="16"/>
        <v>0</v>
      </c>
      <c r="CL25" s="271">
        <f t="shared" si="16"/>
        <v>0</v>
      </c>
      <c r="CM25" s="271">
        <f t="shared" si="16"/>
        <v>0</v>
      </c>
      <c r="CN25" s="271">
        <f t="shared" si="16"/>
        <v>0</v>
      </c>
      <c r="CO25" s="271">
        <f t="shared" si="16"/>
        <v>0</v>
      </c>
      <c r="CP25" s="271">
        <f t="shared" si="16"/>
        <v>0</v>
      </c>
      <c r="CQ25" s="271">
        <f t="shared" si="16"/>
        <v>0</v>
      </c>
      <c r="CR25" s="271">
        <f t="shared" si="16"/>
        <v>0</v>
      </c>
      <c r="CS25" s="271">
        <f t="shared" si="16"/>
        <v>0</v>
      </c>
      <c r="CT25" s="271">
        <f t="shared" si="16"/>
        <v>0</v>
      </c>
      <c r="CU25" s="271">
        <f t="shared" si="16"/>
        <v>0</v>
      </c>
      <c r="CV25" s="271">
        <f t="shared" si="16"/>
        <v>0</v>
      </c>
      <c r="CW25" s="271">
        <f t="shared" si="16"/>
        <v>0</v>
      </c>
      <c r="CX25" s="271">
        <f t="shared" si="16"/>
        <v>0</v>
      </c>
      <c r="CY25" s="271">
        <f t="shared" si="16"/>
        <v>0</v>
      </c>
      <c r="CZ25" s="271">
        <f t="shared" si="16"/>
        <v>0</v>
      </c>
      <c r="DA25" s="271">
        <f t="shared" si="16"/>
        <v>0</v>
      </c>
      <c r="DB25" s="271">
        <f t="shared" si="16"/>
        <v>0</v>
      </c>
      <c r="DC25" s="271">
        <f t="shared" si="16"/>
        <v>0</v>
      </c>
      <c r="DD25" s="271">
        <f t="shared" si="16"/>
        <v>0</v>
      </c>
      <c r="DE25" s="271">
        <f t="shared" si="16"/>
        <v>0</v>
      </c>
      <c r="DF25" s="271">
        <f t="shared" si="16"/>
        <v>0</v>
      </c>
      <c r="DG25" s="271">
        <f t="shared" si="16"/>
        <v>0</v>
      </c>
      <c r="DH25" s="271">
        <f t="shared" si="16"/>
        <v>0</v>
      </c>
      <c r="DI25" s="271">
        <f t="shared" si="16"/>
        <v>0</v>
      </c>
      <c r="DJ25" s="271">
        <f t="shared" si="16"/>
        <v>0</v>
      </c>
      <c r="DK25" s="271">
        <f t="shared" si="16"/>
        <v>0</v>
      </c>
      <c r="DL25" s="271">
        <f t="shared" si="16"/>
        <v>0</v>
      </c>
      <c r="DM25" s="271">
        <f t="shared" si="16"/>
        <v>0</v>
      </c>
      <c r="DN25" s="271">
        <f t="shared" si="16"/>
        <v>0</v>
      </c>
      <c r="DO25" s="271">
        <f t="shared" si="16"/>
        <v>0</v>
      </c>
      <c r="DP25" s="271">
        <f t="shared" si="16"/>
        <v>0</v>
      </c>
      <c r="DQ25" s="271">
        <f t="shared" si="16"/>
        <v>0</v>
      </c>
      <c r="DR25" s="271">
        <f t="shared" si="16"/>
        <v>0</v>
      </c>
      <c r="DS25" s="271">
        <f t="shared" si="16"/>
        <v>0</v>
      </c>
      <c r="DT25" s="271">
        <f t="shared" si="16"/>
        <v>0</v>
      </c>
      <c r="DU25" s="271">
        <f t="shared" si="16"/>
        <v>0</v>
      </c>
      <c r="DV25" s="271">
        <f t="shared" si="16"/>
        <v>0</v>
      </c>
      <c r="DW25" s="271">
        <f t="shared" si="16"/>
        <v>0</v>
      </c>
      <c r="DX25" s="271">
        <f t="shared" si="16"/>
        <v>0</v>
      </c>
      <c r="DY25" s="271">
        <f t="shared" si="16"/>
        <v>0</v>
      </c>
      <c r="DZ25" s="271">
        <f t="shared" si="16"/>
        <v>0</v>
      </c>
      <c r="EA25" s="271">
        <f t="shared" si="16"/>
        <v>0</v>
      </c>
      <c r="EB25" s="271">
        <f t="shared" si="16"/>
        <v>0</v>
      </c>
      <c r="EC25" s="271">
        <f t="shared" si="16"/>
        <v>0</v>
      </c>
      <c r="ED25" s="271">
        <f t="shared" si="16"/>
        <v>0</v>
      </c>
      <c r="EE25" s="271">
        <f aca="true" t="shared" si="17" ref="EE25:GP25">EE26+EE27</f>
        <v>0</v>
      </c>
      <c r="EF25" s="271">
        <f t="shared" si="17"/>
        <v>0</v>
      </c>
      <c r="EG25" s="271">
        <f t="shared" si="17"/>
        <v>0</v>
      </c>
      <c r="EH25" s="271">
        <f t="shared" si="17"/>
        <v>0</v>
      </c>
      <c r="EI25" s="271">
        <f t="shared" si="17"/>
        <v>0</v>
      </c>
      <c r="EJ25" s="271">
        <f t="shared" si="17"/>
        <v>0</v>
      </c>
      <c r="EK25" s="271">
        <f t="shared" si="17"/>
        <v>0</v>
      </c>
      <c r="EL25" s="271">
        <f t="shared" si="17"/>
        <v>0</v>
      </c>
      <c r="EM25" s="271">
        <f t="shared" si="17"/>
        <v>0</v>
      </c>
      <c r="EN25" s="271">
        <f t="shared" si="17"/>
        <v>0</v>
      </c>
      <c r="EO25" s="271">
        <f t="shared" si="17"/>
        <v>0</v>
      </c>
      <c r="EP25" s="271">
        <f t="shared" si="17"/>
        <v>0</v>
      </c>
      <c r="EQ25" s="271">
        <f t="shared" si="17"/>
        <v>0</v>
      </c>
      <c r="ER25" s="271">
        <f t="shared" si="17"/>
        <v>0</v>
      </c>
      <c r="ES25" s="271">
        <f t="shared" si="17"/>
        <v>0</v>
      </c>
      <c r="ET25" s="271">
        <f t="shared" si="17"/>
        <v>0</v>
      </c>
      <c r="EU25" s="271">
        <f t="shared" si="17"/>
        <v>0</v>
      </c>
      <c r="EV25" s="271">
        <f t="shared" si="17"/>
        <v>0</v>
      </c>
      <c r="EW25" s="271">
        <f t="shared" si="17"/>
        <v>0</v>
      </c>
      <c r="EX25" s="271">
        <f t="shared" si="17"/>
        <v>0</v>
      </c>
      <c r="EY25" s="271">
        <f t="shared" si="17"/>
        <v>0</v>
      </c>
      <c r="EZ25" s="271">
        <f t="shared" si="17"/>
        <v>0</v>
      </c>
      <c r="FA25" s="271">
        <f t="shared" si="17"/>
        <v>0</v>
      </c>
      <c r="FB25" s="271">
        <f t="shared" si="17"/>
        <v>0</v>
      </c>
      <c r="FC25" s="271">
        <f t="shared" si="17"/>
        <v>0</v>
      </c>
      <c r="FD25" s="271">
        <f t="shared" si="17"/>
        <v>0</v>
      </c>
      <c r="FE25" s="271">
        <f t="shared" si="17"/>
        <v>0</v>
      </c>
      <c r="FF25" s="271">
        <f t="shared" si="17"/>
        <v>0</v>
      </c>
      <c r="FG25" s="271">
        <f t="shared" si="17"/>
        <v>0</v>
      </c>
      <c r="FH25" s="271">
        <f t="shared" si="17"/>
        <v>0</v>
      </c>
      <c r="FI25" s="271">
        <f t="shared" si="17"/>
        <v>0</v>
      </c>
      <c r="FJ25" s="271">
        <f t="shared" si="17"/>
        <v>0</v>
      </c>
      <c r="FK25" s="271">
        <f t="shared" si="17"/>
        <v>0</v>
      </c>
      <c r="FL25" s="271">
        <f t="shared" si="17"/>
        <v>0</v>
      </c>
      <c r="FM25" s="271">
        <f t="shared" si="17"/>
        <v>0</v>
      </c>
      <c r="FN25" s="271">
        <f t="shared" si="17"/>
        <v>0</v>
      </c>
      <c r="FO25" s="271">
        <f t="shared" si="17"/>
        <v>0</v>
      </c>
      <c r="FP25" s="271">
        <f t="shared" si="17"/>
        <v>0</v>
      </c>
      <c r="FQ25" s="271">
        <f t="shared" si="17"/>
        <v>0</v>
      </c>
      <c r="FR25" s="271">
        <f t="shared" si="17"/>
        <v>0</v>
      </c>
      <c r="FS25" s="271">
        <f t="shared" si="17"/>
        <v>0</v>
      </c>
      <c r="FT25" s="271">
        <f t="shared" si="17"/>
        <v>0</v>
      </c>
      <c r="FU25" s="271">
        <f t="shared" si="17"/>
        <v>0</v>
      </c>
      <c r="FV25" s="271">
        <f t="shared" si="17"/>
        <v>0</v>
      </c>
      <c r="FW25" s="271">
        <f t="shared" si="17"/>
        <v>0</v>
      </c>
      <c r="FX25" s="271">
        <f t="shared" si="17"/>
        <v>0</v>
      </c>
      <c r="FY25" s="271">
        <f t="shared" si="17"/>
        <v>0</v>
      </c>
      <c r="FZ25" s="271">
        <f t="shared" si="17"/>
        <v>0</v>
      </c>
      <c r="GA25" s="271">
        <f t="shared" si="17"/>
        <v>0</v>
      </c>
      <c r="GB25" s="271">
        <f t="shared" si="17"/>
        <v>0</v>
      </c>
      <c r="GC25" s="271">
        <f t="shared" si="17"/>
        <v>0</v>
      </c>
      <c r="GD25" s="271">
        <f t="shared" si="17"/>
        <v>0</v>
      </c>
      <c r="GE25" s="271">
        <f t="shared" si="17"/>
        <v>0</v>
      </c>
      <c r="GF25" s="271">
        <f t="shared" si="17"/>
        <v>0</v>
      </c>
      <c r="GG25" s="271">
        <f t="shared" si="17"/>
        <v>0</v>
      </c>
      <c r="GH25" s="271">
        <f t="shared" si="17"/>
        <v>0</v>
      </c>
      <c r="GI25" s="271">
        <f t="shared" si="17"/>
        <v>0</v>
      </c>
      <c r="GJ25" s="271">
        <f t="shared" si="17"/>
        <v>0</v>
      </c>
      <c r="GK25" s="271">
        <f t="shared" si="17"/>
        <v>0</v>
      </c>
      <c r="GL25" s="271">
        <f t="shared" si="17"/>
        <v>0</v>
      </c>
      <c r="GM25" s="271">
        <f t="shared" si="17"/>
        <v>0</v>
      </c>
      <c r="GN25" s="271">
        <f t="shared" si="17"/>
        <v>0</v>
      </c>
      <c r="GO25" s="271">
        <f t="shared" si="17"/>
        <v>0</v>
      </c>
      <c r="GP25" s="271">
        <f t="shared" si="17"/>
        <v>0</v>
      </c>
      <c r="GQ25" s="271">
        <f aca="true" t="shared" si="18" ref="GQ25:HP25">GQ26+GQ27</f>
        <v>0</v>
      </c>
      <c r="GR25" s="271">
        <f t="shared" si="18"/>
        <v>0</v>
      </c>
      <c r="GS25" s="271">
        <f t="shared" si="18"/>
        <v>0</v>
      </c>
      <c r="GT25" s="271">
        <f t="shared" si="18"/>
        <v>0</v>
      </c>
      <c r="GU25" s="271">
        <f t="shared" si="18"/>
        <v>0</v>
      </c>
      <c r="GV25" s="271">
        <f t="shared" si="18"/>
        <v>0</v>
      </c>
      <c r="GW25" s="271">
        <f t="shared" si="18"/>
        <v>0</v>
      </c>
      <c r="GX25" s="271">
        <f t="shared" si="18"/>
        <v>0</v>
      </c>
      <c r="GY25" s="271">
        <f t="shared" si="18"/>
        <v>0</v>
      </c>
      <c r="GZ25" s="271">
        <f t="shared" si="18"/>
        <v>0</v>
      </c>
      <c r="HA25" s="271">
        <f t="shared" si="18"/>
        <v>0</v>
      </c>
      <c r="HB25" s="271">
        <f t="shared" si="18"/>
        <v>0</v>
      </c>
      <c r="HC25" s="271">
        <f t="shared" si="18"/>
        <v>0</v>
      </c>
      <c r="HD25" s="271">
        <f t="shared" si="18"/>
        <v>0</v>
      </c>
      <c r="HE25" s="271">
        <f t="shared" si="18"/>
        <v>0</v>
      </c>
      <c r="HF25" s="271">
        <f t="shared" si="18"/>
        <v>0</v>
      </c>
      <c r="HG25" s="271">
        <f t="shared" si="18"/>
        <v>0</v>
      </c>
      <c r="HH25" s="271">
        <f t="shared" si="18"/>
        <v>0</v>
      </c>
      <c r="HI25" s="271">
        <f t="shared" si="18"/>
        <v>0</v>
      </c>
      <c r="HJ25" s="271">
        <f t="shared" si="18"/>
        <v>0</v>
      </c>
      <c r="HK25" s="271">
        <f t="shared" si="18"/>
        <v>0</v>
      </c>
      <c r="HL25" s="271">
        <f t="shared" si="18"/>
        <v>0</v>
      </c>
      <c r="HM25" s="271">
        <f t="shared" si="18"/>
        <v>0</v>
      </c>
      <c r="HN25" s="271">
        <f t="shared" si="18"/>
        <v>0</v>
      </c>
      <c r="HO25" s="271">
        <f t="shared" si="18"/>
        <v>0</v>
      </c>
      <c r="HP25" s="271">
        <f t="shared" si="18"/>
        <v>0</v>
      </c>
      <c r="HQ25" s="275">
        <f t="shared" si="4"/>
        <v>17669</v>
      </c>
      <c r="HR25" s="275">
        <f t="shared" si="5"/>
        <v>19127</v>
      </c>
      <c r="HS25" s="275">
        <f t="shared" si="6"/>
        <v>23469</v>
      </c>
      <c r="HT25" s="276"/>
      <c r="HU25" s="276"/>
      <c r="HV25" s="276"/>
      <c r="HW25" s="317"/>
      <c r="HX25" s="317"/>
      <c r="HY25" s="317"/>
      <c r="HZ25" s="317"/>
      <c r="IA25" s="317"/>
      <c r="IB25" s="317"/>
      <c r="IC25" s="317"/>
      <c r="ID25" s="317"/>
      <c r="IE25" s="317"/>
      <c r="IF25" s="317"/>
      <c r="IG25" s="317"/>
      <c r="IH25" s="317"/>
      <c r="II25" s="317"/>
      <c r="IJ25" s="317"/>
      <c r="IK25" s="317"/>
      <c r="IL25" s="317"/>
      <c r="IM25" s="317"/>
      <c r="IN25" s="317"/>
      <c r="IO25" s="317"/>
      <c r="IP25" s="317"/>
      <c r="IQ25" s="317"/>
      <c r="IR25" s="317"/>
      <c r="IS25" s="317"/>
      <c r="IT25" s="317"/>
    </row>
    <row r="26" spans="1:254" ht="51" customHeight="1">
      <c r="A26" s="277" t="s">
        <v>104</v>
      </c>
      <c r="B26" s="278" t="s">
        <v>105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328"/>
      <c r="AN26" s="328"/>
      <c r="AO26" s="328"/>
      <c r="AP26" s="279"/>
      <c r="AQ26" s="279"/>
      <c r="AR26" s="279"/>
      <c r="AS26" s="279"/>
      <c r="AT26" s="279"/>
      <c r="AU26" s="279"/>
      <c r="AV26" s="279">
        <v>17669</v>
      </c>
      <c r="AW26" s="279">
        <v>19127</v>
      </c>
      <c r="AX26" s="279">
        <v>23469</v>
      </c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1">
        <f>прил_9!C28</f>
        <v>0</v>
      </c>
      <c r="BR26" s="271">
        <f>прил_9!D28</f>
        <v>0</v>
      </c>
      <c r="BS26" s="271">
        <f>прил_9!E28</f>
        <v>0</v>
      </c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82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79"/>
      <c r="EU26" s="279"/>
      <c r="EV26" s="279"/>
      <c r="EW26" s="279"/>
      <c r="EX26" s="279"/>
      <c r="EY26" s="279"/>
      <c r="EZ26" s="279"/>
      <c r="FA26" s="279"/>
      <c r="FB26" s="279"/>
      <c r="FC26" s="279"/>
      <c r="FD26" s="279"/>
      <c r="FE26" s="279"/>
      <c r="FF26" s="279"/>
      <c r="FG26" s="279"/>
      <c r="FH26" s="279"/>
      <c r="FI26" s="279"/>
      <c r="FJ26" s="279"/>
      <c r="FK26" s="279"/>
      <c r="FL26" s="328"/>
      <c r="FM26" s="328"/>
      <c r="FN26" s="328"/>
      <c r="FO26" s="328"/>
      <c r="FP26" s="328"/>
      <c r="FQ26" s="328"/>
      <c r="FR26" s="279"/>
      <c r="FS26" s="279"/>
      <c r="FT26" s="279"/>
      <c r="FU26" s="279"/>
      <c r="FV26" s="279"/>
      <c r="FW26" s="279"/>
      <c r="FX26" s="279"/>
      <c r="FY26" s="279"/>
      <c r="FZ26" s="279"/>
      <c r="GA26" s="279"/>
      <c r="GB26" s="279"/>
      <c r="GC26" s="279"/>
      <c r="GD26" s="279"/>
      <c r="GE26" s="279"/>
      <c r="GF26" s="279"/>
      <c r="GG26" s="279"/>
      <c r="GH26" s="279"/>
      <c r="GI26" s="279"/>
      <c r="GJ26" s="279"/>
      <c r="GK26" s="279"/>
      <c r="GL26" s="279"/>
      <c r="GM26" s="279"/>
      <c r="GN26" s="279"/>
      <c r="GO26" s="279"/>
      <c r="GP26" s="279"/>
      <c r="GQ26" s="279"/>
      <c r="GR26" s="279"/>
      <c r="GS26" s="279"/>
      <c r="GT26" s="279"/>
      <c r="GU26" s="274"/>
      <c r="GV26" s="284"/>
      <c r="GW26" s="284"/>
      <c r="GX26" s="274"/>
      <c r="GY26" s="279"/>
      <c r="GZ26" s="279"/>
      <c r="HA26" s="279"/>
      <c r="HB26" s="279"/>
      <c r="HC26" s="279"/>
      <c r="HD26" s="279"/>
      <c r="HE26" s="279"/>
      <c r="HF26" s="279"/>
      <c r="HG26" s="285"/>
      <c r="HH26" s="274"/>
      <c r="HI26" s="274"/>
      <c r="HJ26" s="284"/>
      <c r="HK26" s="279"/>
      <c r="HL26" s="279"/>
      <c r="HM26" s="279"/>
      <c r="HN26" s="279"/>
      <c r="HO26" s="279"/>
      <c r="HP26" s="279"/>
      <c r="HQ26" s="275">
        <f t="shared" si="4"/>
        <v>17669</v>
      </c>
      <c r="HR26" s="275">
        <f t="shared" si="5"/>
        <v>19127</v>
      </c>
      <c r="HS26" s="275">
        <f t="shared" si="6"/>
        <v>23469</v>
      </c>
      <c r="HT26" s="276"/>
      <c r="HU26" s="276"/>
      <c r="HV26" s="276"/>
      <c r="HW26" s="317"/>
      <c r="HX26" s="317"/>
      <c r="HY26" s="317"/>
      <c r="HZ26" s="317"/>
      <c r="IA26" s="317"/>
      <c r="IB26" s="317"/>
      <c r="IC26" s="317"/>
      <c r="ID26" s="317"/>
      <c r="IE26" s="317"/>
      <c r="IF26" s="317"/>
      <c r="IG26" s="317"/>
      <c r="IH26" s="317"/>
      <c r="II26" s="317"/>
      <c r="IJ26" s="317"/>
      <c r="IK26" s="317"/>
      <c r="IL26" s="317"/>
      <c r="IM26" s="317"/>
      <c r="IN26" s="317"/>
      <c r="IO26" s="317"/>
      <c r="IP26" s="317"/>
      <c r="IQ26" s="317"/>
      <c r="IR26" s="317"/>
      <c r="IS26" s="317"/>
      <c r="IT26" s="317"/>
    </row>
    <row r="27" spans="1:254" ht="72" customHeight="1">
      <c r="A27" s="277" t="s">
        <v>106</v>
      </c>
      <c r="B27" s="278" t="s">
        <v>107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328"/>
      <c r="AN27" s="328"/>
      <c r="AO27" s="328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1">
        <f>прил_9!C29</f>
        <v>0</v>
      </c>
      <c r="BR27" s="271">
        <f>прил_9!D29</f>
        <v>0</v>
      </c>
      <c r="BS27" s="271">
        <f>прил_9!E29</f>
        <v>0</v>
      </c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82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/>
      <c r="DO27" s="279"/>
      <c r="DP27" s="279"/>
      <c r="DQ27" s="279"/>
      <c r="DR27" s="279"/>
      <c r="DS27" s="279"/>
      <c r="DT27" s="279"/>
      <c r="DU27" s="279"/>
      <c r="DV27" s="279"/>
      <c r="DW27" s="279"/>
      <c r="DX27" s="279"/>
      <c r="DY27" s="279"/>
      <c r="DZ27" s="279"/>
      <c r="EA27" s="279"/>
      <c r="EB27" s="279"/>
      <c r="EC27" s="279"/>
      <c r="ED27" s="279"/>
      <c r="EE27" s="279"/>
      <c r="EF27" s="279"/>
      <c r="EG27" s="279"/>
      <c r="EH27" s="279"/>
      <c r="EI27" s="279"/>
      <c r="EJ27" s="279"/>
      <c r="EK27" s="279"/>
      <c r="EL27" s="279"/>
      <c r="EM27" s="279"/>
      <c r="EN27" s="279"/>
      <c r="EO27" s="279"/>
      <c r="EP27" s="279"/>
      <c r="EQ27" s="279"/>
      <c r="ER27" s="279"/>
      <c r="ES27" s="279"/>
      <c r="ET27" s="279"/>
      <c r="EU27" s="279"/>
      <c r="EV27" s="279"/>
      <c r="EW27" s="279"/>
      <c r="EX27" s="279"/>
      <c r="EY27" s="279"/>
      <c r="EZ27" s="279"/>
      <c r="FA27" s="279"/>
      <c r="FB27" s="279"/>
      <c r="FC27" s="279"/>
      <c r="FD27" s="279"/>
      <c r="FE27" s="279"/>
      <c r="FF27" s="279"/>
      <c r="FG27" s="279"/>
      <c r="FH27" s="279"/>
      <c r="FI27" s="279"/>
      <c r="FJ27" s="279"/>
      <c r="FK27" s="279"/>
      <c r="FL27" s="328"/>
      <c r="FM27" s="328"/>
      <c r="FN27" s="328"/>
      <c r="FO27" s="328"/>
      <c r="FP27" s="328"/>
      <c r="FQ27" s="328"/>
      <c r="FR27" s="279"/>
      <c r="FS27" s="279"/>
      <c r="FT27" s="279"/>
      <c r="FU27" s="279"/>
      <c r="FV27" s="279"/>
      <c r="FW27" s="279"/>
      <c r="FX27" s="279"/>
      <c r="FY27" s="279"/>
      <c r="FZ27" s="279"/>
      <c r="GA27" s="279"/>
      <c r="GB27" s="279"/>
      <c r="GC27" s="279"/>
      <c r="GD27" s="279"/>
      <c r="GE27" s="279"/>
      <c r="GF27" s="279"/>
      <c r="GG27" s="279"/>
      <c r="GH27" s="279"/>
      <c r="GI27" s="279"/>
      <c r="GJ27" s="279"/>
      <c r="GK27" s="279"/>
      <c r="GL27" s="279"/>
      <c r="GM27" s="279"/>
      <c r="GN27" s="279"/>
      <c r="GO27" s="279"/>
      <c r="GP27" s="279"/>
      <c r="GQ27" s="279"/>
      <c r="GR27" s="279"/>
      <c r="GS27" s="279"/>
      <c r="GT27" s="279"/>
      <c r="GU27" s="274"/>
      <c r="GV27" s="284"/>
      <c r="GW27" s="284"/>
      <c r="GX27" s="274"/>
      <c r="GY27" s="279"/>
      <c r="GZ27" s="279"/>
      <c r="HA27" s="279"/>
      <c r="HB27" s="279"/>
      <c r="HC27" s="279"/>
      <c r="HD27" s="279"/>
      <c r="HE27" s="279"/>
      <c r="HF27" s="279"/>
      <c r="HG27" s="285"/>
      <c r="HH27" s="274"/>
      <c r="HI27" s="274"/>
      <c r="HJ27" s="284"/>
      <c r="HK27" s="279"/>
      <c r="HL27" s="279"/>
      <c r="HM27" s="279"/>
      <c r="HN27" s="279"/>
      <c r="HO27" s="279"/>
      <c r="HP27" s="279"/>
      <c r="HQ27" s="275">
        <f t="shared" si="4"/>
        <v>0</v>
      </c>
      <c r="HR27" s="275">
        <f t="shared" si="5"/>
        <v>0</v>
      </c>
      <c r="HS27" s="275">
        <f t="shared" si="6"/>
        <v>0</v>
      </c>
      <c r="HT27" s="276"/>
      <c r="HU27" s="276"/>
      <c r="HV27" s="276"/>
      <c r="HW27" s="317"/>
      <c r="HX27" s="317"/>
      <c r="HY27" s="317"/>
      <c r="HZ27" s="317"/>
      <c r="IA27" s="317"/>
      <c r="IB27" s="317"/>
      <c r="IC27" s="317"/>
      <c r="ID27" s="317"/>
      <c r="IE27" s="317"/>
      <c r="IF27" s="317"/>
      <c r="IG27" s="317"/>
      <c r="IH27" s="317"/>
      <c r="II27" s="317"/>
      <c r="IJ27" s="317"/>
      <c r="IK27" s="317"/>
      <c r="IL27" s="317"/>
      <c r="IM27" s="317"/>
      <c r="IN27" s="317"/>
      <c r="IO27" s="317"/>
      <c r="IP27" s="317"/>
      <c r="IQ27" s="317"/>
      <c r="IR27" s="317"/>
      <c r="IS27" s="317"/>
      <c r="IT27" s="317"/>
    </row>
    <row r="28" spans="1:254" ht="36.75" customHeight="1">
      <c r="A28" s="270" t="s">
        <v>108</v>
      </c>
      <c r="B28" s="266" t="s">
        <v>109</v>
      </c>
      <c r="C28" s="271">
        <f>C29+C30+C31</f>
        <v>0</v>
      </c>
      <c r="D28" s="271">
        <f aca="true" t="shared" si="19" ref="D28:BP28">D29+D30+D31</f>
        <v>0</v>
      </c>
      <c r="E28" s="271">
        <f t="shared" si="19"/>
        <v>0</v>
      </c>
      <c r="F28" s="271">
        <f t="shared" si="19"/>
        <v>0</v>
      </c>
      <c r="G28" s="271">
        <f t="shared" si="19"/>
        <v>0</v>
      </c>
      <c r="H28" s="271">
        <f t="shared" si="19"/>
        <v>0</v>
      </c>
      <c r="I28" s="271">
        <f t="shared" si="19"/>
        <v>0</v>
      </c>
      <c r="J28" s="271">
        <f t="shared" si="19"/>
        <v>0</v>
      </c>
      <c r="K28" s="271">
        <f t="shared" si="19"/>
        <v>0</v>
      </c>
      <c r="L28" s="271">
        <f t="shared" si="19"/>
        <v>0</v>
      </c>
      <c r="M28" s="271">
        <f t="shared" si="19"/>
        <v>0</v>
      </c>
      <c r="N28" s="271">
        <f t="shared" si="19"/>
        <v>0</v>
      </c>
      <c r="O28" s="271">
        <f t="shared" si="19"/>
        <v>0</v>
      </c>
      <c r="P28" s="271">
        <f t="shared" si="19"/>
        <v>0</v>
      </c>
      <c r="Q28" s="271">
        <f t="shared" si="19"/>
        <v>0</v>
      </c>
      <c r="R28" s="271">
        <f t="shared" si="19"/>
        <v>0</v>
      </c>
      <c r="S28" s="271">
        <f t="shared" si="19"/>
        <v>0</v>
      </c>
      <c r="T28" s="271">
        <f t="shared" si="19"/>
        <v>0</v>
      </c>
      <c r="U28" s="271">
        <f t="shared" si="19"/>
        <v>0</v>
      </c>
      <c r="V28" s="271">
        <f t="shared" si="19"/>
        <v>0</v>
      </c>
      <c r="W28" s="271">
        <f t="shared" si="19"/>
        <v>0</v>
      </c>
      <c r="X28" s="271">
        <f t="shared" si="19"/>
        <v>0</v>
      </c>
      <c r="Y28" s="271">
        <f t="shared" si="19"/>
        <v>0</v>
      </c>
      <c r="Z28" s="271">
        <f t="shared" si="19"/>
        <v>0</v>
      </c>
      <c r="AA28" s="271">
        <f t="shared" si="19"/>
        <v>0</v>
      </c>
      <c r="AB28" s="271">
        <f t="shared" si="19"/>
        <v>0</v>
      </c>
      <c r="AC28" s="271">
        <f t="shared" si="19"/>
        <v>0</v>
      </c>
      <c r="AD28" s="271">
        <f t="shared" si="19"/>
        <v>0</v>
      </c>
      <c r="AE28" s="271">
        <f t="shared" si="19"/>
        <v>0</v>
      </c>
      <c r="AF28" s="271">
        <f t="shared" si="19"/>
        <v>0</v>
      </c>
      <c r="AG28" s="271">
        <f t="shared" si="19"/>
        <v>0</v>
      </c>
      <c r="AH28" s="271">
        <f t="shared" si="19"/>
        <v>0</v>
      </c>
      <c r="AI28" s="271">
        <f t="shared" si="19"/>
        <v>0</v>
      </c>
      <c r="AJ28" s="271">
        <f t="shared" si="19"/>
        <v>0</v>
      </c>
      <c r="AK28" s="271">
        <f t="shared" si="19"/>
        <v>0</v>
      </c>
      <c r="AL28" s="271">
        <f t="shared" si="19"/>
        <v>0</v>
      </c>
      <c r="AM28" s="327">
        <f>AM29+AM30+AM31</f>
        <v>0</v>
      </c>
      <c r="AN28" s="327">
        <f>AN29+AN30+AN31</f>
        <v>0</v>
      </c>
      <c r="AO28" s="327">
        <f>AO29+AO30+AO31</f>
        <v>0</v>
      </c>
      <c r="AP28" s="271">
        <f t="shared" si="19"/>
        <v>0</v>
      </c>
      <c r="AQ28" s="271">
        <f t="shared" si="19"/>
        <v>0</v>
      </c>
      <c r="AR28" s="271">
        <f t="shared" si="19"/>
        <v>0</v>
      </c>
      <c r="AS28" s="271">
        <f t="shared" si="19"/>
        <v>0</v>
      </c>
      <c r="AT28" s="271">
        <f t="shared" si="19"/>
        <v>0</v>
      </c>
      <c r="AU28" s="271">
        <f t="shared" si="19"/>
        <v>0</v>
      </c>
      <c r="AV28" s="271">
        <f t="shared" si="19"/>
        <v>0</v>
      </c>
      <c r="AW28" s="271">
        <f t="shared" si="19"/>
        <v>0</v>
      </c>
      <c r="AX28" s="271">
        <f t="shared" si="19"/>
        <v>0</v>
      </c>
      <c r="AY28" s="271">
        <f t="shared" si="19"/>
        <v>0</v>
      </c>
      <c r="AZ28" s="271">
        <f t="shared" si="19"/>
        <v>0</v>
      </c>
      <c r="BA28" s="271">
        <f t="shared" si="19"/>
        <v>0</v>
      </c>
      <c r="BB28" s="271">
        <f t="shared" si="19"/>
        <v>0</v>
      </c>
      <c r="BC28" s="271">
        <f t="shared" si="19"/>
        <v>0</v>
      </c>
      <c r="BD28" s="271">
        <f t="shared" si="19"/>
        <v>0</v>
      </c>
      <c r="BE28" s="271">
        <f t="shared" si="19"/>
        <v>0</v>
      </c>
      <c r="BF28" s="271">
        <f t="shared" si="19"/>
        <v>0</v>
      </c>
      <c r="BG28" s="271">
        <f t="shared" si="19"/>
        <v>0</v>
      </c>
      <c r="BH28" s="271">
        <f t="shared" si="19"/>
        <v>0</v>
      </c>
      <c r="BI28" s="271">
        <f t="shared" si="19"/>
        <v>0</v>
      </c>
      <c r="BJ28" s="271">
        <f t="shared" si="19"/>
        <v>0</v>
      </c>
      <c r="BK28" s="271">
        <f t="shared" si="19"/>
        <v>0</v>
      </c>
      <c r="BL28" s="271">
        <f t="shared" si="19"/>
        <v>0</v>
      </c>
      <c r="BM28" s="271">
        <f t="shared" si="19"/>
        <v>0</v>
      </c>
      <c r="BN28" s="271">
        <f t="shared" si="19"/>
        <v>0</v>
      </c>
      <c r="BO28" s="271">
        <f t="shared" si="19"/>
        <v>0</v>
      </c>
      <c r="BP28" s="271">
        <f t="shared" si="19"/>
        <v>0</v>
      </c>
      <c r="BQ28" s="271">
        <f>прил_9!C30</f>
        <v>0</v>
      </c>
      <c r="BR28" s="271">
        <f>прил_9!D30</f>
        <v>0</v>
      </c>
      <c r="BS28" s="271">
        <f>прил_9!E30</f>
        <v>0</v>
      </c>
      <c r="BT28" s="271">
        <f aca="true" t="shared" si="20" ref="BT28:ED28">BT29+BT30+BT31</f>
        <v>0</v>
      </c>
      <c r="BU28" s="271">
        <f t="shared" si="20"/>
        <v>0</v>
      </c>
      <c r="BV28" s="271">
        <f t="shared" si="20"/>
        <v>0</v>
      </c>
      <c r="BW28" s="271">
        <f t="shared" si="20"/>
        <v>0</v>
      </c>
      <c r="BX28" s="271">
        <f t="shared" si="20"/>
        <v>0</v>
      </c>
      <c r="BY28" s="271">
        <f t="shared" si="20"/>
        <v>0</v>
      </c>
      <c r="BZ28" s="271">
        <f t="shared" si="20"/>
        <v>0</v>
      </c>
      <c r="CA28" s="271">
        <f t="shared" si="20"/>
        <v>0</v>
      </c>
      <c r="CB28" s="271">
        <f t="shared" si="20"/>
        <v>0</v>
      </c>
      <c r="CC28" s="271">
        <f t="shared" si="20"/>
        <v>0</v>
      </c>
      <c r="CD28" s="271">
        <f t="shared" si="20"/>
        <v>0</v>
      </c>
      <c r="CE28" s="271">
        <f t="shared" si="20"/>
        <v>0</v>
      </c>
      <c r="CF28" s="271">
        <f t="shared" si="20"/>
        <v>0</v>
      </c>
      <c r="CG28" s="271">
        <f t="shared" si="20"/>
        <v>0</v>
      </c>
      <c r="CH28" s="271">
        <f t="shared" si="20"/>
        <v>0</v>
      </c>
      <c r="CI28" s="271">
        <f t="shared" si="20"/>
        <v>0</v>
      </c>
      <c r="CJ28" s="271">
        <f t="shared" si="20"/>
        <v>0</v>
      </c>
      <c r="CK28" s="271">
        <f t="shared" si="20"/>
        <v>0</v>
      </c>
      <c r="CL28" s="271">
        <f t="shared" si="20"/>
        <v>0</v>
      </c>
      <c r="CM28" s="271">
        <f t="shared" si="20"/>
        <v>0</v>
      </c>
      <c r="CN28" s="271">
        <f t="shared" si="20"/>
        <v>0</v>
      </c>
      <c r="CO28" s="271">
        <f t="shared" si="20"/>
        <v>0</v>
      </c>
      <c r="CP28" s="271">
        <f t="shared" si="20"/>
        <v>0</v>
      </c>
      <c r="CQ28" s="271">
        <f t="shared" si="20"/>
        <v>0</v>
      </c>
      <c r="CR28" s="271">
        <f t="shared" si="20"/>
        <v>0</v>
      </c>
      <c r="CS28" s="271">
        <f t="shared" si="20"/>
        <v>0</v>
      </c>
      <c r="CT28" s="271">
        <f t="shared" si="20"/>
        <v>0</v>
      </c>
      <c r="CU28" s="271">
        <f t="shared" si="20"/>
        <v>0</v>
      </c>
      <c r="CV28" s="271">
        <f t="shared" si="20"/>
        <v>0</v>
      </c>
      <c r="CW28" s="271">
        <f t="shared" si="20"/>
        <v>0</v>
      </c>
      <c r="CX28" s="271">
        <f t="shared" si="20"/>
        <v>0</v>
      </c>
      <c r="CY28" s="271">
        <f t="shared" si="20"/>
        <v>0</v>
      </c>
      <c r="CZ28" s="271">
        <f t="shared" si="20"/>
        <v>0</v>
      </c>
      <c r="DA28" s="271">
        <f t="shared" si="20"/>
        <v>0</v>
      </c>
      <c r="DB28" s="271">
        <f t="shared" si="20"/>
        <v>0</v>
      </c>
      <c r="DC28" s="271">
        <f t="shared" si="20"/>
        <v>0</v>
      </c>
      <c r="DD28" s="271">
        <f t="shared" si="20"/>
        <v>0</v>
      </c>
      <c r="DE28" s="271">
        <f t="shared" si="20"/>
        <v>0</v>
      </c>
      <c r="DF28" s="271">
        <f t="shared" si="20"/>
        <v>0</v>
      </c>
      <c r="DG28" s="271">
        <f t="shared" si="20"/>
        <v>0</v>
      </c>
      <c r="DH28" s="271">
        <f t="shared" si="20"/>
        <v>0</v>
      </c>
      <c r="DI28" s="271">
        <f t="shared" si="20"/>
        <v>0</v>
      </c>
      <c r="DJ28" s="271">
        <f t="shared" si="20"/>
        <v>0</v>
      </c>
      <c r="DK28" s="271">
        <f t="shared" si="20"/>
        <v>0</v>
      </c>
      <c r="DL28" s="271">
        <f t="shared" si="20"/>
        <v>0</v>
      </c>
      <c r="DM28" s="271">
        <f t="shared" si="20"/>
        <v>0</v>
      </c>
      <c r="DN28" s="271">
        <f t="shared" si="20"/>
        <v>0</v>
      </c>
      <c r="DO28" s="271">
        <f t="shared" si="20"/>
        <v>0</v>
      </c>
      <c r="DP28" s="271">
        <f t="shared" si="20"/>
        <v>0</v>
      </c>
      <c r="DQ28" s="271">
        <f t="shared" si="20"/>
        <v>0</v>
      </c>
      <c r="DR28" s="271">
        <f t="shared" si="20"/>
        <v>0</v>
      </c>
      <c r="DS28" s="271">
        <f t="shared" si="20"/>
        <v>0</v>
      </c>
      <c r="DT28" s="271">
        <f t="shared" si="20"/>
        <v>0</v>
      </c>
      <c r="DU28" s="271">
        <f t="shared" si="20"/>
        <v>0</v>
      </c>
      <c r="DV28" s="271">
        <f t="shared" si="20"/>
        <v>0</v>
      </c>
      <c r="DW28" s="271">
        <f t="shared" si="20"/>
        <v>0</v>
      </c>
      <c r="DX28" s="271">
        <f t="shared" si="20"/>
        <v>0</v>
      </c>
      <c r="DY28" s="271">
        <f t="shared" si="20"/>
        <v>0</v>
      </c>
      <c r="DZ28" s="271">
        <f t="shared" si="20"/>
        <v>0</v>
      </c>
      <c r="EA28" s="271">
        <f t="shared" si="20"/>
        <v>0</v>
      </c>
      <c r="EB28" s="271">
        <f t="shared" si="20"/>
        <v>0</v>
      </c>
      <c r="EC28" s="271">
        <f t="shared" si="20"/>
        <v>0</v>
      </c>
      <c r="ED28" s="271">
        <f t="shared" si="20"/>
        <v>0</v>
      </c>
      <c r="EE28" s="271">
        <f aca="true" t="shared" si="21" ref="EE28:GP28">EE29+EE30+EE31</f>
        <v>0</v>
      </c>
      <c r="EF28" s="271">
        <f t="shared" si="21"/>
        <v>0</v>
      </c>
      <c r="EG28" s="271">
        <f t="shared" si="21"/>
        <v>0</v>
      </c>
      <c r="EH28" s="271">
        <f t="shared" si="21"/>
        <v>0</v>
      </c>
      <c r="EI28" s="271">
        <f t="shared" si="21"/>
        <v>0</v>
      </c>
      <c r="EJ28" s="271">
        <f t="shared" si="21"/>
        <v>0</v>
      </c>
      <c r="EK28" s="271">
        <f t="shared" si="21"/>
        <v>0</v>
      </c>
      <c r="EL28" s="271">
        <f t="shared" si="21"/>
        <v>0</v>
      </c>
      <c r="EM28" s="271">
        <f t="shared" si="21"/>
        <v>0</v>
      </c>
      <c r="EN28" s="271">
        <f t="shared" si="21"/>
        <v>0</v>
      </c>
      <c r="EO28" s="271">
        <f t="shared" si="21"/>
        <v>0</v>
      </c>
      <c r="EP28" s="271">
        <f t="shared" si="21"/>
        <v>0</v>
      </c>
      <c r="EQ28" s="271">
        <f t="shared" si="21"/>
        <v>0</v>
      </c>
      <c r="ER28" s="271">
        <f t="shared" si="21"/>
        <v>0</v>
      </c>
      <c r="ES28" s="271">
        <f t="shared" si="21"/>
        <v>0</v>
      </c>
      <c r="ET28" s="271">
        <f t="shared" si="21"/>
        <v>0</v>
      </c>
      <c r="EU28" s="271">
        <f t="shared" si="21"/>
        <v>0</v>
      </c>
      <c r="EV28" s="271">
        <f t="shared" si="21"/>
        <v>0</v>
      </c>
      <c r="EW28" s="271">
        <f t="shared" si="21"/>
        <v>0</v>
      </c>
      <c r="EX28" s="271">
        <f t="shared" si="21"/>
        <v>0</v>
      </c>
      <c r="EY28" s="271">
        <f t="shared" si="21"/>
        <v>0</v>
      </c>
      <c r="EZ28" s="271">
        <f t="shared" si="21"/>
        <v>0</v>
      </c>
      <c r="FA28" s="271">
        <f t="shared" si="21"/>
        <v>0</v>
      </c>
      <c r="FB28" s="271">
        <f t="shared" si="21"/>
        <v>0</v>
      </c>
      <c r="FC28" s="271">
        <f t="shared" si="21"/>
        <v>0</v>
      </c>
      <c r="FD28" s="271">
        <f t="shared" si="21"/>
        <v>0</v>
      </c>
      <c r="FE28" s="271">
        <f t="shared" si="21"/>
        <v>0</v>
      </c>
      <c r="FF28" s="271">
        <f t="shared" si="21"/>
        <v>0</v>
      </c>
      <c r="FG28" s="271">
        <f t="shared" si="21"/>
        <v>0</v>
      </c>
      <c r="FH28" s="271">
        <f t="shared" si="21"/>
        <v>0</v>
      </c>
      <c r="FI28" s="271">
        <f t="shared" si="21"/>
        <v>0</v>
      </c>
      <c r="FJ28" s="271">
        <f t="shared" si="21"/>
        <v>0</v>
      </c>
      <c r="FK28" s="271">
        <f t="shared" si="21"/>
        <v>0</v>
      </c>
      <c r="FL28" s="271">
        <f t="shared" si="21"/>
        <v>0</v>
      </c>
      <c r="FM28" s="271">
        <f t="shared" si="21"/>
        <v>0</v>
      </c>
      <c r="FN28" s="271">
        <f t="shared" si="21"/>
        <v>0</v>
      </c>
      <c r="FO28" s="271">
        <f t="shared" si="21"/>
        <v>0</v>
      </c>
      <c r="FP28" s="271">
        <f t="shared" si="21"/>
        <v>0</v>
      </c>
      <c r="FQ28" s="271">
        <f t="shared" si="21"/>
        <v>0</v>
      </c>
      <c r="FR28" s="271">
        <f t="shared" si="21"/>
        <v>0</v>
      </c>
      <c r="FS28" s="271">
        <f t="shared" si="21"/>
        <v>0</v>
      </c>
      <c r="FT28" s="271">
        <f t="shared" si="21"/>
        <v>0</v>
      </c>
      <c r="FU28" s="271">
        <f t="shared" si="21"/>
        <v>0</v>
      </c>
      <c r="FV28" s="271">
        <f t="shared" si="21"/>
        <v>0</v>
      </c>
      <c r="FW28" s="271">
        <f t="shared" si="21"/>
        <v>0</v>
      </c>
      <c r="FX28" s="271">
        <f t="shared" si="21"/>
        <v>0</v>
      </c>
      <c r="FY28" s="271">
        <f t="shared" si="21"/>
        <v>0</v>
      </c>
      <c r="FZ28" s="271">
        <f t="shared" si="21"/>
        <v>0</v>
      </c>
      <c r="GA28" s="271">
        <f t="shared" si="21"/>
        <v>0</v>
      </c>
      <c r="GB28" s="271">
        <f t="shared" si="21"/>
        <v>0</v>
      </c>
      <c r="GC28" s="271">
        <f t="shared" si="21"/>
        <v>0</v>
      </c>
      <c r="GD28" s="271">
        <f t="shared" si="21"/>
        <v>0</v>
      </c>
      <c r="GE28" s="271">
        <f t="shared" si="21"/>
        <v>0</v>
      </c>
      <c r="GF28" s="271">
        <f t="shared" si="21"/>
        <v>0</v>
      </c>
      <c r="GG28" s="271">
        <f t="shared" si="21"/>
        <v>0</v>
      </c>
      <c r="GH28" s="271">
        <f t="shared" si="21"/>
        <v>0</v>
      </c>
      <c r="GI28" s="271">
        <f t="shared" si="21"/>
        <v>0</v>
      </c>
      <c r="GJ28" s="271">
        <f t="shared" si="21"/>
        <v>0</v>
      </c>
      <c r="GK28" s="271">
        <f t="shared" si="21"/>
        <v>0</v>
      </c>
      <c r="GL28" s="271">
        <f t="shared" si="21"/>
        <v>0</v>
      </c>
      <c r="GM28" s="271">
        <f t="shared" si="21"/>
        <v>0</v>
      </c>
      <c r="GN28" s="271">
        <f t="shared" si="21"/>
        <v>0</v>
      </c>
      <c r="GO28" s="271">
        <f t="shared" si="21"/>
        <v>0</v>
      </c>
      <c r="GP28" s="271">
        <f t="shared" si="21"/>
        <v>0</v>
      </c>
      <c r="GQ28" s="271">
        <f aca="true" t="shared" si="22" ref="GQ28:HP28">GQ29+GQ30+GQ31</f>
        <v>0</v>
      </c>
      <c r="GR28" s="271">
        <f t="shared" si="22"/>
        <v>0</v>
      </c>
      <c r="GS28" s="271">
        <f t="shared" si="22"/>
        <v>0</v>
      </c>
      <c r="GT28" s="271">
        <f t="shared" si="22"/>
        <v>0</v>
      </c>
      <c r="GU28" s="271">
        <f t="shared" si="22"/>
        <v>0</v>
      </c>
      <c r="GV28" s="271">
        <f t="shared" si="22"/>
        <v>0</v>
      </c>
      <c r="GW28" s="271">
        <f t="shared" si="22"/>
        <v>0</v>
      </c>
      <c r="GX28" s="271">
        <f t="shared" si="22"/>
        <v>0</v>
      </c>
      <c r="GY28" s="271">
        <f t="shared" si="22"/>
        <v>23969</v>
      </c>
      <c r="GZ28" s="271">
        <f t="shared" si="22"/>
        <v>24988</v>
      </c>
      <c r="HA28" s="271">
        <f t="shared" si="22"/>
        <v>26785</v>
      </c>
      <c r="HB28" s="271">
        <f t="shared" si="22"/>
        <v>2800</v>
      </c>
      <c r="HC28" s="271">
        <f t="shared" si="22"/>
        <v>2850</v>
      </c>
      <c r="HD28" s="271">
        <f t="shared" si="22"/>
        <v>2900</v>
      </c>
      <c r="HE28" s="271">
        <f t="shared" si="22"/>
        <v>200</v>
      </c>
      <c r="HF28" s="271">
        <f t="shared" si="22"/>
        <v>210</v>
      </c>
      <c r="HG28" s="271">
        <f t="shared" si="22"/>
        <v>220</v>
      </c>
      <c r="HH28" s="271">
        <f t="shared" si="22"/>
        <v>6960</v>
      </c>
      <c r="HI28" s="271">
        <f t="shared" si="22"/>
        <v>5624</v>
      </c>
      <c r="HJ28" s="271">
        <f t="shared" si="22"/>
        <v>5961</v>
      </c>
      <c r="HK28" s="271">
        <f t="shared" si="22"/>
        <v>1793.8</v>
      </c>
      <c r="HL28" s="271">
        <f t="shared" si="22"/>
        <v>2196.5</v>
      </c>
      <c r="HM28" s="271">
        <f t="shared" si="22"/>
        <v>2196.5</v>
      </c>
      <c r="HN28" s="271">
        <f t="shared" si="22"/>
        <v>2313.2</v>
      </c>
      <c r="HO28" s="271">
        <f t="shared" si="22"/>
        <v>2313.2</v>
      </c>
      <c r="HP28" s="271">
        <f t="shared" si="22"/>
        <v>2302.1</v>
      </c>
      <c r="HQ28" s="275">
        <f t="shared" si="4"/>
        <v>38036</v>
      </c>
      <c r="HR28" s="275">
        <f t="shared" si="5"/>
        <v>38181.7</v>
      </c>
      <c r="HS28" s="275">
        <f t="shared" si="6"/>
        <v>40364.6</v>
      </c>
      <c r="HT28" s="276"/>
      <c r="HU28" s="276"/>
      <c r="HV28" s="276"/>
      <c r="HW28" s="317"/>
      <c r="HX28" s="317"/>
      <c r="HY28" s="317"/>
      <c r="HZ28" s="317"/>
      <c r="IA28" s="317"/>
      <c r="IB28" s="317"/>
      <c r="IC28" s="317"/>
      <c r="ID28" s="317"/>
      <c r="IE28" s="317"/>
      <c r="IF28" s="317"/>
      <c r="IG28" s="317"/>
      <c r="IH28" s="317"/>
      <c r="II28" s="317"/>
      <c r="IJ28" s="317"/>
      <c r="IK28" s="317"/>
      <c r="IL28" s="317"/>
      <c r="IM28" s="317"/>
      <c r="IN28" s="317"/>
      <c r="IO28" s="317"/>
      <c r="IP28" s="317"/>
      <c r="IQ28" s="317"/>
      <c r="IR28" s="317"/>
      <c r="IS28" s="317"/>
      <c r="IT28" s="317"/>
    </row>
    <row r="29" spans="1:254" ht="36.75" customHeight="1">
      <c r="A29" s="277" t="s">
        <v>110</v>
      </c>
      <c r="B29" s="278" t="s">
        <v>111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328"/>
      <c r="AN29" s="328"/>
      <c r="AO29" s="328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1">
        <f>прил_9!C31</f>
        <v>0</v>
      </c>
      <c r="BR29" s="271">
        <f>прил_9!D31</f>
        <v>0</v>
      </c>
      <c r="BS29" s="271">
        <f>прил_9!E31</f>
        <v>0</v>
      </c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82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79"/>
      <c r="DO29" s="279"/>
      <c r="DP29" s="279"/>
      <c r="DQ29" s="279"/>
      <c r="DR29" s="279"/>
      <c r="DS29" s="279"/>
      <c r="DT29" s="279"/>
      <c r="DU29" s="279"/>
      <c r="DV29" s="279"/>
      <c r="DW29" s="279"/>
      <c r="DX29" s="279"/>
      <c r="DY29" s="279"/>
      <c r="DZ29" s="279"/>
      <c r="EA29" s="279"/>
      <c r="EB29" s="279"/>
      <c r="EC29" s="279"/>
      <c r="ED29" s="279"/>
      <c r="EE29" s="279"/>
      <c r="EF29" s="279"/>
      <c r="EG29" s="279"/>
      <c r="EH29" s="279"/>
      <c r="EI29" s="279"/>
      <c r="EJ29" s="279"/>
      <c r="EK29" s="279"/>
      <c r="EL29" s="279"/>
      <c r="EM29" s="279"/>
      <c r="EN29" s="279"/>
      <c r="EO29" s="279"/>
      <c r="EP29" s="279"/>
      <c r="EQ29" s="279"/>
      <c r="ER29" s="279"/>
      <c r="ES29" s="279"/>
      <c r="ET29" s="279"/>
      <c r="EU29" s="279"/>
      <c r="EV29" s="279"/>
      <c r="EW29" s="279"/>
      <c r="EX29" s="279"/>
      <c r="EY29" s="279"/>
      <c r="EZ29" s="279"/>
      <c r="FA29" s="279"/>
      <c r="FB29" s="279"/>
      <c r="FC29" s="279"/>
      <c r="FD29" s="279"/>
      <c r="FE29" s="279"/>
      <c r="FF29" s="279"/>
      <c r="FG29" s="279"/>
      <c r="FH29" s="279"/>
      <c r="FI29" s="279"/>
      <c r="FJ29" s="279"/>
      <c r="FK29" s="279"/>
      <c r="FL29" s="328"/>
      <c r="FM29" s="328"/>
      <c r="FN29" s="328"/>
      <c r="FO29" s="328"/>
      <c r="FP29" s="328"/>
      <c r="FQ29" s="328"/>
      <c r="FR29" s="279"/>
      <c r="FS29" s="279"/>
      <c r="FT29" s="279"/>
      <c r="FU29" s="279"/>
      <c r="FV29" s="279"/>
      <c r="FW29" s="279"/>
      <c r="FX29" s="279"/>
      <c r="FY29" s="279"/>
      <c r="FZ29" s="279"/>
      <c r="GA29" s="279"/>
      <c r="GB29" s="279"/>
      <c r="GC29" s="279"/>
      <c r="GD29" s="279"/>
      <c r="GE29" s="279"/>
      <c r="GF29" s="279"/>
      <c r="GG29" s="279"/>
      <c r="GH29" s="279"/>
      <c r="GI29" s="279"/>
      <c r="GJ29" s="279"/>
      <c r="GK29" s="279"/>
      <c r="GL29" s="279"/>
      <c r="GM29" s="279"/>
      <c r="GN29" s="279"/>
      <c r="GO29" s="279"/>
      <c r="GP29" s="279"/>
      <c r="GQ29" s="279"/>
      <c r="GR29" s="279"/>
      <c r="GS29" s="279"/>
      <c r="GT29" s="279"/>
      <c r="GU29" s="274"/>
      <c r="GV29" s="284"/>
      <c r="GW29" s="284"/>
      <c r="GX29" s="274"/>
      <c r="GY29" s="279">
        <v>23969</v>
      </c>
      <c r="GZ29" s="279">
        <v>24988</v>
      </c>
      <c r="HA29" s="279">
        <v>26785</v>
      </c>
      <c r="HB29" s="279">
        <v>2800</v>
      </c>
      <c r="HC29" s="279">
        <v>2850</v>
      </c>
      <c r="HD29" s="279">
        <v>2900</v>
      </c>
      <c r="HE29" s="279">
        <v>200</v>
      </c>
      <c r="HF29" s="279">
        <v>210</v>
      </c>
      <c r="HG29" s="271">
        <v>220</v>
      </c>
      <c r="HH29" s="274">
        <v>6960</v>
      </c>
      <c r="HI29" s="274">
        <v>5624</v>
      </c>
      <c r="HJ29" s="284">
        <v>5961</v>
      </c>
      <c r="HK29" s="279">
        <v>1793.8</v>
      </c>
      <c r="HL29" s="279">
        <v>2196.5</v>
      </c>
      <c r="HM29" s="279">
        <v>2196.5</v>
      </c>
      <c r="HN29" s="292">
        <v>2313.2</v>
      </c>
      <c r="HO29" s="292">
        <v>2313.2</v>
      </c>
      <c r="HP29" s="292">
        <v>2302.1</v>
      </c>
      <c r="HQ29" s="275">
        <f t="shared" si="4"/>
        <v>38036</v>
      </c>
      <c r="HR29" s="275">
        <f t="shared" si="5"/>
        <v>38181.7</v>
      </c>
      <c r="HS29" s="275">
        <f t="shared" si="6"/>
        <v>40364.6</v>
      </c>
      <c r="HT29" s="276"/>
      <c r="HU29" s="276"/>
      <c r="HV29" s="276"/>
      <c r="HW29" s="317"/>
      <c r="HX29" s="317"/>
      <c r="HY29" s="317"/>
      <c r="HZ29" s="317"/>
      <c r="IA29" s="317"/>
      <c r="IB29" s="317"/>
      <c r="IC29" s="317"/>
      <c r="ID29" s="317"/>
      <c r="IE29" s="317"/>
      <c r="IF29" s="317"/>
      <c r="IG29" s="317"/>
      <c r="IH29" s="317"/>
      <c r="II29" s="317"/>
      <c r="IJ29" s="317"/>
      <c r="IK29" s="317"/>
      <c r="IL29" s="317"/>
      <c r="IM29" s="317"/>
      <c r="IN29" s="317"/>
      <c r="IO29" s="317"/>
      <c r="IP29" s="317"/>
      <c r="IQ29" s="317"/>
      <c r="IR29" s="317"/>
      <c r="IS29" s="317"/>
      <c r="IT29" s="317"/>
    </row>
    <row r="30" spans="1:254" ht="36.75" customHeight="1">
      <c r="A30" s="277" t="s">
        <v>112</v>
      </c>
      <c r="B30" s="278" t="s">
        <v>113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328"/>
      <c r="AN30" s="328"/>
      <c r="AO30" s="328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1">
        <f>прил_9!C32</f>
        <v>0</v>
      </c>
      <c r="BR30" s="271">
        <f>прил_9!D32</f>
        <v>0</v>
      </c>
      <c r="BS30" s="271">
        <f>прил_9!E32</f>
        <v>0</v>
      </c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82"/>
      <c r="DD30" s="279"/>
      <c r="DE30" s="279"/>
      <c r="DF30" s="279"/>
      <c r="DG30" s="279"/>
      <c r="DH30" s="279"/>
      <c r="DI30" s="279"/>
      <c r="DJ30" s="279"/>
      <c r="DK30" s="279"/>
      <c r="DL30" s="279"/>
      <c r="DM30" s="279"/>
      <c r="DN30" s="279"/>
      <c r="DO30" s="279"/>
      <c r="DP30" s="279"/>
      <c r="DQ30" s="279"/>
      <c r="DR30" s="279"/>
      <c r="DS30" s="279"/>
      <c r="DT30" s="279"/>
      <c r="DU30" s="279"/>
      <c r="DV30" s="279"/>
      <c r="DW30" s="279"/>
      <c r="DX30" s="279"/>
      <c r="DY30" s="279"/>
      <c r="DZ30" s="279"/>
      <c r="EA30" s="279"/>
      <c r="EB30" s="279"/>
      <c r="EC30" s="279"/>
      <c r="ED30" s="279"/>
      <c r="EE30" s="279"/>
      <c r="EF30" s="279"/>
      <c r="EG30" s="279"/>
      <c r="EH30" s="279"/>
      <c r="EI30" s="279"/>
      <c r="EJ30" s="279"/>
      <c r="EK30" s="279"/>
      <c r="EL30" s="279"/>
      <c r="EM30" s="279"/>
      <c r="EN30" s="279"/>
      <c r="EO30" s="279"/>
      <c r="EP30" s="279"/>
      <c r="EQ30" s="279"/>
      <c r="ER30" s="279"/>
      <c r="ES30" s="279"/>
      <c r="ET30" s="279"/>
      <c r="EU30" s="279"/>
      <c r="EV30" s="279"/>
      <c r="EW30" s="279"/>
      <c r="EX30" s="279"/>
      <c r="EY30" s="279"/>
      <c r="EZ30" s="279"/>
      <c r="FA30" s="279"/>
      <c r="FB30" s="279"/>
      <c r="FC30" s="279"/>
      <c r="FD30" s="279"/>
      <c r="FE30" s="279"/>
      <c r="FF30" s="279"/>
      <c r="FG30" s="279"/>
      <c r="FH30" s="279"/>
      <c r="FI30" s="279"/>
      <c r="FJ30" s="279"/>
      <c r="FK30" s="279"/>
      <c r="FL30" s="328"/>
      <c r="FM30" s="328"/>
      <c r="FN30" s="328"/>
      <c r="FO30" s="328"/>
      <c r="FP30" s="328"/>
      <c r="FQ30" s="328"/>
      <c r="FR30" s="279"/>
      <c r="FS30" s="279"/>
      <c r="FT30" s="279"/>
      <c r="FU30" s="279"/>
      <c r="FV30" s="279"/>
      <c r="FW30" s="279"/>
      <c r="FX30" s="279"/>
      <c r="FY30" s="279"/>
      <c r="FZ30" s="279"/>
      <c r="GA30" s="279"/>
      <c r="GB30" s="279"/>
      <c r="GC30" s="279"/>
      <c r="GD30" s="279"/>
      <c r="GE30" s="279"/>
      <c r="GF30" s="279"/>
      <c r="GG30" s="279"/>
      <c r="GH30" s="279"/>
      <c r="GI30" s="279"/>
      <c r="GJ30" s="279"/>
      <c r="GK30" s="279"/>
      <c r="GL30" s="279"/>
      <c r="GM30" s="279"/>
      <c r="GN30" s="279"/>
      <c r="GO30" s="279"/>
      <c r="GP30" s="279"/>
      <c r="GQ30" s="279"/>
      <c r="GR30" s="279"/>
      <c r="GS30" s="279"/>
      <c r="GT30" s="279"/>
      <c r="GU30" s="274"/>
      <c r="GV30" s="284"/>
      <c r="GW30" s="284"/>
      <c r="GX30" s="274"/>
      <c r="GY30" s="279"/>
      <c r="GZ30" s="279"/>
      <c r="HA30" s="279"/>
      <c r="HB30" s="279"/>
      <c r="HC30" s="279"/>
      <c r="HD30" s="279"/>
      <c r="HE30" s="279"/>
      <c r="HF30" s="279"/>
      <c r="HG30" s="285"/>
      <c r="HH30" s="274"/>
      <c r="HI30" s="274"/>
      <c r="HJ30" s="284"/>
      <c r="HK30" s="279"/>
      <c r="HL30" s="279"/>
      <c r="HM30" s="279"/>
      <c r="HN30" s="279"/>
      <c r="HO30" s="279"/>
      <c r="HP30" s="279"/>
      <c r="HQ30" s="275">
        <f t="shared" si="4"/>
        <v>0</v>
      </c>
      <c r="HR30" s="275">
        <f t="shared" si="5"/>
        <v>0</v>
      </c>
      <c r="HS30" s="275">
        <f t="shared" si="6"/>
        <v>0</v>
      </c>
      <c r="HT30" s="276"/>
      <c r="HU30" s="276"/>
      <c r="HV30" s="276"/>
      <c r="HW30" s="317"/>
      <c r="HX30" s="317"/>
      <c r="HY30" s="317"/>
      <c r="HZ30" s="317"/>
      <c r="IA30" s="317"/>
      <c r="IB30" s="317"/>
      <c r="IC30" s="317"/>
      <c r="ID30" s="317"/>
      <c r="IE30" s="317"/>
      <c r="IF30" s="317"/>
      <c r="IG30" s="317"/>
      <c r="IH30" s="317"/>
      <c r="II30" s="317"/>
      <c r="IJ30" s="317"/>
      <c r="IK30" s="317"/>
      <c r="IL30" s="317"/>
      <c r="IM30" s="317"/>
      <c r="IN30" s="317"/>
      <c r="IO30" s="317"/>
      <c r="IP30" s="317"/>
      <c r="IQ30" s="317"/>
      <c r="IR30" s="317"/>
      <c r="IS30" s="317"/>
      <c r="IT30" s="317"/>
    </row>
    <row r="31" spans="1:254" ht="36.75" customHeight="1">
      <c r="A31" s="277" t="s">
        <v>114</v>
      </c>
      <c r="B31" s="278" t="s">
        <v>115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328"/>
      <c r="AN31" s="328"/>
      <c r="AO31" s="328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1">
        <f>прил_9!C33</f>
        <v>0</v>
      </c>
      <c r="BR31" s="271">
        <f>прил_9!D33</f>
        <v>0</v>
      </c>
      <c r="BS31" s="271">
        <f>прил_9!E33</f>
        <v>0</v>
      </c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82"/>
      <c r="DD31" s="279"/>
      <c r="DE31" s="279"/>
      <c r="DF31" s="279"/>
      <c r="DG31" s="279"/>
      <c r="DH31" s="279"/>
      <c r="DI31" s="279"/>
      <c r="DJ31" s="279"/>
      <c r="DK31" s="279"/>
      <c r="DL31" s="279"/>
      <c r="DM31" s="279"/>
      <c r="DN31" s="279"/>
      <c r="DO31" s="279"/>
      <c r="DP31" s="279"/>
      <c r="DQ31" s="279"/>
      <c r="DR31" s="279"/>
      <c r="DS31" s="279"/>
      <c r="DT31" s="279"/>
      <c r="DU31" s="279"/>
      <c r="DV31" s="279"/>
      <c r="DW31" s="279"/>
      <c r="DX31" s="279"/>
      <c r="DY31" s="279"/>
      <c r="DZ31" s="279"/>
      <c r="EA31" s="279"/>
      <c r="EB31" s="279"/>
      <c r="EC31" s="279"/>
      <c r="ED31" s="279"/>
      <c r="EE31" s="279"/>
      <c r="EF31" s="279"/>
      <c r="EG31" s="279"/>
      <c r="EH31" s="279"/>
      <c r="EI31" s="279"/>
      <c r="EJ31" s="279"/>
      <c r="EK31" s="279"/>
      <c r="EL31" s="279"/>
      <c r="EM31" s="279"/>
      <c r="EN31" s="279"/>
      <c r="EO31" s="279"/>
      <c r="EP31" s="279"/>
      <c r="EQ31" s="279"/>
      <c r="ER31" s="279"/>
      <c r="ES31" s="279"/>
      <c r="ET31" s="279"/>
      <c r="EU31" s="279"/>
      <c r="EV31" s="279"/>
      <c r="EW31" s="279"/>
      <c r="EX31" s="279"/>
      <c r="EY31" s="279"/>
      <c r="EZ31" s="279"/>
      <c r="FA31" s="279"/>
      <c r="FB31" s="279"/>
      <c r="FC31" s="279"/>
      <c r="FD31" s="279"/>
      <c r="FE31" s="279"/>
      <c r="FF31" s="279"/>
      <c r="FG31" s="279"/>
      <c r="FH31" s="279"/>
      <c r="FI31" s="279"/>
      <c r="FJ31" s="279"/>
      <c r="FK31" s="279"/>
      <c r="FL31" s="328"/>
      <c r="FM31" s="328"/>
      <c r="FN31" s="328"/>
      <c r="FO31" s="328"/>
      <c r="FP31" s="328"/>
      <c r="FQ31" s="328"/>
      <c r="FR31" s="279"/>
      <c r="FS31" s="279"/>
      <c r="FT31" s="279"/>
      <c r="FU31" s="279"/>
      <c r="FV31" s="279"/>
      <c r="FW31" s="279"/>
      <c r="FX31" s="279"/>
      <c r="FY31" s="279"/>
      <c r="FZ31" s="279"/>
      <c r="GA31" s="279"/>
      <c r="GB31" s="279"/>
      <c r="GC31" s="279"/>
      <c r="GD31" s="279"/>
      <c r="GE31" s="279"/>
      <c r="GF31" s="279"/>
      <c r="GG31" s="279"/>
      <c r="GH31" s="279"/>
      <c r="GI31" s="279"/>
      <c r="GJ31" s="279"/>
      <c r="GK31" s="279"/>
      <c r="GL31" s="279"/>
      <c r="GM31" s="279"/>
      <c r="GN31" s="279"/>
      <c r="GO31" s="279"/>
      <c r="GP31" s="279"/>
      <c r="GQ31" s="279"/>
      <c r="GR31" s="279"/>
      <c r="GS31" s="279"/>
      <c r="GT31" s="279"/>
      <c r="GU31" s="274"/>
      <c r="GV31" s="284"/>
      <c r="GW31" s="284"/>
      <c r="GX31" s="274"/>
      <c r="GY31" s="279"/>
      <c r="GZ31" s="279"/>
      <c r="HA31" s="279"/>
      <c r="HB31" s="279"/>
      <c r="HC31" s="279"/>
      <c r="HD31" s="279"/>
      <c r="HE31" s="279"/>
      <c r="HF31" s="279"/>
      <c r="HG31" s="285"/>
      <c r="HH31" s="274"/>
      <c r="HI31" s="274"/>
      <c r="HJ31" s="284"/>
      <c r="HK31" s="279"/>
      <c r="HL31" s="279"/>
      <c r="HM31" s="279"/>
      <c r="HN31" s="279"/>
      <c r="HO31" s="279"/>
      <c r="HP31" s="279"/>
      <c r="HQ31" s="275">
        <f t="shared" si="4"/>
        <v>0</v>
      </c>
      <c r="HR31" s="275">
        <f t="shared" si="5"/>
        <v>0</v>
      </c>
      <c r="HS31" s="275">
        <f t="shared" si="6"/>
        <v>0</v>
      </c>
      <c r="HT31" s="276"/>
      <c r="HU31" s="276"/>
      <c r="HV31" s="276"/>
      <c r="HW31" s="317"/>
      <c r="HX31" s="317"/>
      <c r="HY31" s="317"/>
      <c r="HZ31" s="317"/>
      <c r="IA31" s="317"/>
      <c r="IB31" s="317"/>
      <c r="IC31" s="317"/>
      <c r="ID31" s="317"/>
      <c r="IE31" s="317"/>
      <c r="IF31" s="317"/>
      <c r="IG31" s="317"/>
      <c r="IH31" s="317"/>
      <c r="II31" s="317"/>
      <c r="IJ31" s="317"/>
      <c r="IK31" s="317"/>
      <c r="IL31" s="317"/>
      <c r="IM31" s="317"/>
      <c r="IN31" s="317"/>
      <c r="IO31" s="317"/>
      <c r="IP31" s="317"/>
      <c r="IQ31" s="317"/>
      <c r="IR31" s="317"/>
      <c r="IS31" s="317"/>
      <c r="IT31" s="317"/>
    </row>
    <row r="32" spans="1:254" ht="36.75" customHeight="1">
      <c r="A32" s="270" t="s">
        <v>116</v>
      </c>
      <c r="B32" s="266" t="s">
        <v>117</v>
      </c>
      <c r="C32" s="271">
        <f aca="true" t="shared" si="23" ref="C32:BC32">C33+C34+C35</f>
        <v>0</v>
      </c>
      <c r="D32" s="271">
        <f t="shared" si="23"/>
        <v>0</v>
      </c>
      <c r="E32" s="271">
        <f t="shared" si="23"/>
        <v>0</v>
      </c>
      <c r="F32" s="271">
        <f t="shared" si="23"/>
        <v>0</v>
      </c>
      <c r="G32" s="271">
        <f t="shared" si="23"/>
        <v>0</v>
      </c>
      <c r="H32" s="271">
        <f t="shared" si="23"/>
        <v>0</v>
      </c>
      <c r="I32" s="271">
        <f t="shared" si="23"/>
        <v>0</v>
      </c>
      <c r="J32" s="271">
        <f t="shared" si="23"/>
        <v>0</v>
      </c>
      <c r="K32" s="271">
        <f t="shared" si="23"/>
        <v>0</v>
      </c>
      <c r="L32" s="271"/>
      <c r="M32" s="271"/>
      <c r="N32" s="271"/>
      <c r="O32" s="271">
        <f t="shared" si="23"/>
        <v>0</v>
      </c>
      <c r="P32" s="271">
        <f t="shared" si="23"/>
        <v>0</v>
      </c>
      <c r="Q32" s="271">
        <f t="shared" si="23"/>
        <v>0</v>
      </c>
      <c r="R32" s="271">
        <f t="shared" si="23"/>
        <v>0</v>
      </c>
      <c r="S32" s="271">
        <f t="shared" si="23"/>
        <v>0</v>
      </c>
      <c r="T32" s="271">
        <f t="shared" si="23"/>
        <v>0</v>
      </c>
      <c r="U32" s="271">
        <f t="shared" si="23"/>
        <v>0</v>
      </c>
      <c r="V32" s="271">
        <f t="shared" si="23"/>
        <v>0</v>
      </c>
      <c r="W32" s="271">
        <f t="shared" si="23"/>
        <v>0</v>
      </c>
      <c r="X32" s="271">
        <f>X33+X34+X35</f>
        <v>0</v>
      </c>
      <c r="Y32" s="271">
        <f>Y33+Y34+Y35</f>
        <v>0</v>
      </c>
      <c r="Z32" s="271">
        <f>Z33+Z34+Z35</f>
        <v>0</v>
      </c>
      <c r="AA32" s="271">
        <f t="shared" si="23"/>
        <v>0</v>
      </c>
      <c r="AB32" s="271">
        <f t="shared" si="23"/>
        <v>0</v>
      </c>
      <c r="AC32" s="271">
        <f t="shared" si="23"/>
        <v>0</v>
      </c>
      <c r="AD32" s="271">
        <f t="shared" si="23"/>
        <v>0</v>
      </c>
      <c r="AE32" s="271">
        <f t="shared" si="23"/>
        <v>0</v>
      </c>
      <c r="AF32" s="271">
        <f t="shared" si="23"/>
        <v>0</v>
      </c>
      <c r="AG32" s="271">
        <f t="shared" si="23"/>
        <v>0</v>
      </c>
      <c r="AH32" s="271">
        <f t="shared" si="23"/>
        <v>0</v>
      </c>
      <c r="AI32" s="271">
        <f t="shared" si="23"/>
        <v>0</v>
      </c>
      <c r="AJ32" s="271">
        <f t="shared" si="23"/>
        <v>0</v>
      </c>
      <c r="AK32" s="271">
        <f t="shared" si="23"/>
        <v>0</v>
      </c>
      <c r="AL32" s="271">
        <f t="shared" si="23"/>
        <v>0</v>
      </c>
      <c r="AM32" s="327">
        <f>AM33+AM34+AM35</f>
        <v>0</v>
      </c>
      <c r="AN32" s="327">
        <f>AN33+AN34+AN35</f>
        <v>0</v>
      </c>
      <c r="AO32" s="327">
        <f>AO33+AO34+AO35</f>
        <v>0</v>
      </c>
      <c r="AP32" s="271">
        <f t="shared" si="23"/>
        <v>0</v>
      </c>
      <c r="AQ32" s="271">
        <f t="shared" si="23"/>
        <v>0</v>
      </c>
      <c r="AR32" s="271">
        <f t="shared" si="23"/>
        <v>0</v>
      </c>
      <c r="AS32" s="271">
        <f t="shared" si="23"/>
        <v>0</v>
      </c>
      <c r="AT32" s="271">
        <f t="shared" si="23"/>
        <v>0</v>
      </c>
      <c r="AU32" s="271">
        <f t="shared" si="23"/>
        <v>0</v>
      </c>
      <c r="AV32" s="271">
        <f t="shared" si="23"/>
        <v>0</v>
      </c>
      <c r="AW32" s="271">
        <f t="shared" si="23"/>
        <v>0</v>
      </c>
      <c r="AX32" s="271">
        <f t="shared" si="23"/>
        <v>0</v>
      </c>
      <c r="AY32" s="271">
        <f>AY33+AY34+AY35</f>
        <v>0</v>
      </c>
      <c r="AZ32" s="271">
        <f>AZ33+AZ34+AZ35</f>
        <v>0</v>
      </c>
      <c r="BA32" s="271">
        <f>BA33+BA34+BA35</f>
        <v>0</v>
      </c>
      <c r="BB32" s="271">
        <f t="shared" si="23"/>
        <v>0</v>
      </c>
      <c r="BC32" s="271">
        <f t="shared" si="23"/>
        <v>0</v>
      </c>
      <c r="BD32" s="271">
        <f>BD33+BD34+BD35</f>
        <v>0</v>
      </c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>
        <f>прил_9!C34</f>
        <v>0</v>
      </c>
      <c r="BR32" s="271">
        <f>прил_9!D34</f>
        <v>0</v>
      </c>
      <c r="BS32" s="271">
        <f>прил_9!E34</f>
        <v>0</v>
      </c>
      <c r="BT32" s="271">
        <f aca="true" t="shared" si="24" ref="BT32:CG32">BT33+BT34+BT35</f>
        <v>250</v>
      </c>
      <c r="BU32" s="271">
        <f t="shared" si="24"/>
        <v>280</v>
      </c>
      <c r="BV32" s="271">
        <f t="shared" si="24"/>
        <v>300</v>
      </c>
      <c r="BW32" s="271">
        <f t="shared" si="24"/>
        <v>1000</v>
      </c>
      <c r="BX32" s="271">
        <f t="shared" si="24"/>
        <v>1100</v>
      </c>
      <c r="BY32" s="271">
        <f t="shared" si="24"/>
        <v>1200</v>
      </c>
      <c r="BZ32" s="271">
        <f t="shared" si="24"/>
        <v>0</v>
      </c>
      <c r="CA32" s="271">
        <f t="shared" si="24"/>
        <v>0</v>
      </c>
      <c r="CB32" s="271">
        <f t="shared" si="24"/>
        <v>0</v>
      </c>
      <c r="CC32" s="271">
        <f t="shared" si="24"/>
        <v>0</v>
      </c>
      <c r="CD32" s="271">
        <f t="shared" si="24"/>
        <v>0</v>
      </c>
      <c r="CE32" s="271">
        <f t="shared" si="24"/>
        <v>0</v>
      </c>
      <c r="CF32" s="271">
        <f t="shared" si="24"/>
        <v>0</v>
      </c>
      <c r="CG32" s="271">
        <f t="shared" si="24"/>
        <v>0</v>
      </c>
      <c r="CH32" s="271"/>
      <c r="CI32" s="271"/>
      <c r="CJ32" s="271"/>
      <c r="CK32" s="271">
        <f>CK33+CK34+CK35</f>
        <v>0</v>
      </c>
      <c r="CL32" s="271"/>
      <c r="CM32" s="271">
        <f>CM33+CM34+CM35</f>
        <v>0</v>
      </c>
      <c r="CN32" s="271">
        <f>CN33+CN34+CN35</f>
        <v>0</v>
      </c>
      <c r="CO32" s="271">
        <f>CO34</f>
        <v>0</v>
      </c>
      <c r="CP32" s="271">
        <f>CP34</f>
        <v>0</v>
      </c>
      <c r="CQ32" s="271">
        <f>CQ33+CQ34+CQ35</f>
        <v>0</v>
      </c>
      <c r="CR32" s="271">
        <f>CR34</f>
        <v>2500</v>
      </c>
      <c r="CS32" s="271">
        <f>CS34</f>
        <v>3000</v>
      </c>
      <c r="CT32" s="271">
        <f>CT33+CT34+CT35</f>
        <v>3500</v>
      </c>
      <c r="CU32" s="271"/>
      <c r="CV32" s="271"/>
      <c r="CW32" s="271">
        <f>CW33+CW34+CW35</f>
        <v>0</v>
      </c>
      <c r="CX32" s="271"/>
      <c r="CY32" s="271"/>
      <c r="CZ32" s="271">
        <f>CZ33+CZ34+CZ35</f>
        <v>0</v>
      </c>
      <c r="DA32" s="271">
        <f>DA33+DA34+DA35</f>
        <v>0</v>
      </c>
      <c r="DB32" s="271">
        <f>DB33+DB34+DB35</f>
        <v>0</v>
      </c>
      <c r="DC32" s="271">
        <f>DC33+DC34+DC35</f>
        <v>0</v>
      </c>
      <c r="DD32" s="271"/>
      <c r="DE32" s="271">
        <f>DE33+DE34+DE35</f>
        <v>0</v>
      </c>
      <c r="DF32" s="271">
        <f>DF33+DF34+DF35</f>
        <v>0</v>
      </c>
      <c r="DG32" s="271"/>
      <c r="DH32" s="271"/>
      <c r="DI32" s="271">
        <f>DI33+DI34+DI35</f>
        <v>0</v>
      </c>
      <c r="DJ32" s="271"/>
      <c r="DK32" s="271"/>
      <c r="DL32" s="271">
        <f>DL33+DL34+DL35</f>
        <v>0</v>
      </c>
      <c r="DM32" s="271"/>
      <c r="DN32" s="271"/>
      <c r="DO32" s="271">
        <f>DO33+DO34+DO35</f>
        <v>0</v>
      </c>
      <c r="DP32" s="271"/>
      <c r="DQ32" s="271"/>
      <c r="DR32" s="271">
        <f>DR33+DR34+DR35</f>
        <v>0</v>
      </c>
      <c r="DS32" s="271"/>
      <c r="DT32" s="271"/>
      <c r="DU32" s="271">
        <f>DU33+DU34+DU35</f>
        <v>0</v>
      </c>
      <c r="DV32" s="271"/>
      <c r="DW32" s="271"/>
      <c r="DX32" s="271">
        <f>DX33+DX34+DX35</f>
        <v>0</v>
      </c>
      <c r="DY32" s="271"/>
      <c r="DZ32" s="271"/>
      <c r="EA32" s="271">
        <f>EA33+EA34+EA35</f>
        <v>0</v>
      </c>
      <c r="EB32" s="271"/>
      <c r="EC32" s="271"/>
      <c r="ED32" s="271">
        <f>ED33+ED34+ED35</f>
        <v>0</v>
      </c>
      <c r="EE32" s="271"/>
      <c r="EF32" s="271"/>
      <c r="EG32" s="271">
        <f>EG33+EG34+EG35</f>
        <v>0</v>
      </c>
      <c r="EH32" s="271"/>
      <c r="EI32" s="271"/>
      <c r="EJ32" s="271">
        <f>EJ33+EJ34+EJ35</f>
        <v>0</v>
      </c>
      <c r="EK32" s="271"/>
      <c r="EL32" s="271"/>
      <c r="EM32" s="271">
        <f>EM33+EM34+EM35</f>
        <v>0</v>
      </c>
      <c r="EN32" s="271"/>
      <c r="EO32" s="271"/>
      <c r="EP32" s="271">
        <f>EP33+EP34+EP35</f>
        <v>0</v>
      </c>
      <c r="EQ32" s="271">
        <f>EQ33+EQ34+EQ35</f>
        <v>85</v>
      </c>
      <c r="ER32" s="271">
        <f>ER33+ER34+ER35</f>
        <v>90</v>
      </c>
      <c r="ES32" s="271">
        <f>ES33+ES34+ES35</f>
        <v>100</v>
      </c>
      <c r="ET32" s="271"/>
      <c r="EU32" s="271"/>
      <c r="EV32" s="271">
        <f>EV33+EV34+EV35</f>
        <v>0</v>
      </c>
      <c r="EW32" s="271"/>
      <c r="EX32" s="271"/>
      <c r="EY32" s="271">
        <f>EY33+EY34+EY35</f>
        <v>0</v>
      </c>
      <c r="EZ32" s="271"/>
      <c r="FA32" s="271"/>
      <c r="FB32" s="271">
        <f>FB33+FB34+FB35</f>
        <v>0</v>
      </c>
      <c r="FC32" s="271"/>
      <c r="FD32" s="271"/>
      <c r="FE32" s="271">
        <f>FE33+FE34+FE35</f>
        <v>0</v>
      </c>
      <c r="FF32" s="271"/>
      <c r="FG32" s="271"/>
      <c r="FH32" s="271">
        <f>FH33+FH34+FH35</f>
        <v>0</v>
      </c>
      <c r="FI32" s="271"/>
      <c r="FJ32" s="271"/>
      <c r="FK32" s="271">
        <f>FK33+FK34+FK35</f>
        <v>0</v>
      </c>
      <c r="FL32" s="327"/>
      <c r="FM32" s="327"/>
      <c r="FN32" s="327">
        <f>FN33+FN34+FN35</f>
        <v>0</v>
      </c>
      <c r="FO32" s="327"/>
      <c r="FP32" s="327"/>
      <c r="FQ32" s="327">
        <f>FQ33+FQ34+FQ35</f>
        <v>0</v>
      </c>
      <c r="FR32" s="271"/>
      <c r="FS32" s="271"/>
      <c r="FT32" s="271">
        <f>FT33+FT34+FT35</f>
        <v>0</v>
      </c>
      <c r="FU32" s="271"/>
      <c r="FV32" s="271"/>
      <c r="FW32" s="271">
        <f>FW33+FW34+FW35</f>
        <v>0</v>
      </c>
      <c r="FX32" s="271">
        <f>FX34</f>
        <v>850</v>
      </c>
      <c r="FY32" s="271">
        <f>FY34</f>
        <v>900</v>
      </c>
      <c r="FZ32" s="271">
        <f aca="true" t="shared" si="25" ref="FZ32:GL32">FZ33+FZ34+FZ35</f>
        <v>950</v>
      </c>
      <c r="GA32" s="271">
        <f t="shared" si="25"/>
        <v>30</v>
      </c>
      <c r="GB32" s="271">
        <f t="shared" si="25"/>
        <v>35</v>
      </c>
      <c r="GC32" s="271">
        <f t="shared" si="25"/>
        <v>40</v>
      </c>
      <c r="GD32" s="271">
        <f t="shared" si="25"/>
        <v>1400</v>
      </c>
      <c r="GE32" s="271">
        <f t="shared" si="25"/>
        <v>1300</v>
      </c>
      <c r="GF32" s="271">
        <f t="shared" si="25"/>
        <v>1600</v>
      </c>
      <c r="GG32" s="271">
        <f t="shared" si="25"/>
        <v>500</v>
      </c>
      <c r="GH32" s="271">
        <f t="shared" si="25"/>
        <v>520</v>
      </c>
      <c r="GI32" s="271">
        <f t="shared" si="25"/>
        <v>600</v>
      </c>
      <c r="GJ32" s="271">
        <f t="shared" si="25"/>
        <v>180</v>
      </c>
      <c r="GK32" s="271">
        <f t="shared" si="25"/>
        <v>200</v>
      </c>
      <c r="GL32" s="271">
        <f t="shared" si="25"/>
        <v>300</v>
      </c>
      <c r="GM32" s="271"/>
      <c r="GN32" s="271"/>
      <c r="GO32" s="271">
        <f>GO33+GO34+GO35</f>
        <v>0</v>
      </c>
      <c r="GP32" s="271">
        <f>GP34</f>
        <v>3438</v>
      </c>
      <c r="GQ32" s="271">
        <f>GQ34</f>
        <v>3360</v>
      </c>
      <c r="GR32" s="271">
        <f aca="true" t="shared" si="26" ref="GR32:GX32">GR33+GR34+GR35</f>
        <v>3365.8</v>
      </c>
      <c r="GS32" s="271">
        <f t="shared" si="26"/>
        <v>70710.1</v>
      </c>
      <c r="GT32" s="271">
        <f t="shared" si="26"/>
        <v>23306.2</v>
      </c>
      <c r="GU32" s="271">
        <f t="shared" si="26"/>
        <v>44608.7</v>
      </c>
      <c r="GV32" s="273">
        <f t="shared" si="26"/>
        <v>0</v>
      </c>
      <c r="GW32" s="273">
        <f t="shared" si="26"/>
        <v>0</v>
      </c>
      <c r="GX32" s="273">
        <f t="shared" si="26"/>
        <v>0</v>
      </c>
      <c r="GY32" s="271"/>
      <c r="GZ32" s="271"/>
      <c r="HA32" s="271">
        <f>HA33+HA34+HA35</f>
        <v>0</v>
      </c>
      <c r="HB32" s="271">
        <f>HB33+HB34+HB35</f>
        <v>0</v>
      </c>
      <c r="HC32" s="271"/>
      <c r="HD32" s="271"/>
      <c r="HE32" s="271"/>
      <c r="HF32" s="271"/>
      <c r="HG32" s="285"/>
      <c r="HH32" s="274"/>
      <c r="HI32" s="274"/>
      <c r="HJ32" s="273">
        <f>HJ33+HJ34+HJ35</f>
        <v>0</v>
      </c>
      <c r="HK32" s="271"/>
      <c r="HL32" s="271"/>
      <c r="HM32" s="271">
        <f>HM33+HM34+HM35</f>
        <v>0</v>
      </c>
      <c r="HN32" s="271"/>
      <c r="HO32" s="271"/>
      <c r="HP32" s="271">
        <f>HP33+HP34+HP35</f>
        <v>0</v>
      </c>
      <c r="HQ32" s="275">
        <f t="shared" si="4"/>
        <v>80943.1</v>
      </c>
      <c r="HR32" s="275">
        <f t="shared" si="5"/>
        <v>34091.2</v>
      </c>
      <c r="HS32" s="275">
        <f t="shared" si="6"/>
        <v>56564.5</v>
      </c>
      <c r="HT32" s="276"/>
      <c r="HU32" s="276"/>
      <c r="HV32" s="276"/>
      <c r="HW32" s="317"/>
      <c r="HX32" s="317"/>
      <c r="HY32" s="317"/>
      <c r="HZ32" s="317"/>
      <c r="IA32" s="317"/>
      <c r="IB32" s="317"/>
      <c r="IC32" s="317"/>
      <c r="ID32" s="317"/>
      <c r="IE32" s="317"/>
      <c r="IF32" s="317"/>
      <c r="IG32" s="317"/>
      <c r="IH32" s="317"/>
      <c r="II32" s="317"/>
      <c r="IJ32" s="317"/>
      <c r="IK32" s="317"/>
      <c r="IL32" s="317"/>
      <c r="IM32" s="317"/>
      <c r="IN32" s="317"/>
      <c r="IO32" s="317"/>
      <c r="IP32" s="317"/>
      <c r="IQ32" s="317"/>
      <c r="IR32" s="317"/>
      <c r="IS32" s="317"/>
      <c r="IT32" s="317"/>
    </row>
    <row r="33" spans="1:254" ht="36.75" customHeight="1">
      <c r="A33" s="277" t="s">
        <v>118</v>
      </c>
      <c r="B33" s="278" t="s">
        <v>119</v>
      </c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328"/>
      <c r="AN33" s="328"/>
      <c r="AO33" s="328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1">
        <f>прил_9!C35</f>
        <v>0</v>
      </c>
      <c r="BR33" s="271">
        <f>прил_9!D35</f>
        <v>0</v>
      </c>
      <c r="BS33" s="271">
        <f>прил_9!E35</f>
        <v>0</v>
      </c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279"/>
      <c r="DC33" s="282"/>
      <c r="DD33" s="279"/>
      <c r="DE33" s="279"/>
      <c r="DF33" s="279"/>
      <c r="DG33" s="279"/>
      <c r="DH33" s="279"/>
      <c r="DI33" s="279"/>
      <c r="DJ33" s="279"/>
      <c r="DK33" s="279"/>
      <c r="DL33" s="279"/>
      <c r="DM33" s="279"/>
      <c r="DN33" s="279"/>
      <c r="DO33" s="279"/>
      <c r="DP33" s="279"/>
      <c r="DQ33" s="279"/>
      <c r="DR33" s="279"/>
      <c r="DS33" s="279"/>
      <c r="DT33" s="279"/>
      <c r="DU33" s="279"/>
      <c r="DV33" s="279"/>
      <c r="DW33" s="279"/>
      <c r="DX33" s="279"/>
      <c r="DY33" s="279"/>
      <c r="DZ33" s="279"/>
      <c r="EA33" s="279"/>
      <c r="EB33" s="279"/>
      <c r="EC33" s="279"/>
      <c r="ED33" s="279"/>
      <c r="EE33" s="279"/>
      <c r="EF33" s="279"/>
      <c r="EG33" s="279"/>
      <c r="EH33" s="279"/>
      <c r="EI33" s="279"/>
      <c r="EJ33" s="279"/>
      <c r="EK33" s="279"/>
      <c r="EL33" s="279"/>
      <c r="EM33" s="279"/>
      <c r="EN33" s="279"/>
      <c r="EO33" s="279"/>
      <c r="EP33" s="279"/>
      <c r="EQ33" s="279"/>
      <c r="ER33" s="279"/>
      <c r="ES33" s="279"/>
      <c r="ET33" s="279"/>
      <c r="EU33" s="279"/>
      <c r="EV33" s="279"/>
      <c r="EW33" s="279"/>
      <c r="EX33" s="279"/>
      <c r="EY33" s="279"/>
      <c r="EZ33" s="279"/>
      <c r="FA33" s="279"/>
      <c r="FB33" s="279"/>
      <c r="FC33" s="279"/>
      <c r="FD33" s="279"/>
      <c r="FE33" s="279"/>
      <c r="FF33" s="279"/>
      <c r="FG33" s="279"/>
      <c r="FH33" s="279"/>
      <c r="FI33" s="279"/>
      <c r="FJ33" s="279"/>
      <c r="FK33" s="279"/>
      <c r="FL33" s="328"/>
      <c r="FM33" s="328"/>
      <c r="FN33" s="328"/>
      <c r="FO33" s="328"/>
      <c r="FP33" s="328"/>
      <c r="FQ33" s="328"/>
      <c r="FR33" s="279"/>
      <c r="FS33" s="279"/>
      <c r="FT33" s="279"/>
      <c r="FU33" s="279"/>
      <c r="FV33" s="279"/>
      <c r="FW33" s="279"/>
      <c r="FX33" s="279"/>
      <c r="FY33" s="279"/>
      <c r="FZ33" s="279"/>
      <c r="GA33" s="279"/>
      <c r="GB33" s="279"/>
      <c r="GC33" s="279"/>
      <c r="GD33" s="279"/>
      <c r="GE33" s="279"/>
      <c r="GF33" s="279"/>
      <c r="GG33" s="279"/>
      <c r="GH33" s="279"/>
      <c r="GI33" s="279"/>
      <c r="GJ33" s="279"/>
      <c r="GK33" s="279"/>
      <c r="GL33" s="279"/>
      <c r="GM33" s="279"/>
      <c r="GN33" s="279"/>
      <c r="GO33" s="279"/>
      <c r="GP33" s="279"/>
      <c r="GQ33" s="279"/>
      <c r="GR33" s="279"/>
      <c r="GS33" s="279"/>
      <c r="GT33" s="279"/>
      <c r="GU33" s="274"/>
      <c r="GV33" s="284"/>
      <c r="GW33" s="284"/>
      <c r="GX33" s="274"/>
      <c r="GY33" s="279"/>
      <c r="GZ33" s="279"/>
      <c r="HA33" s="279"/>
      <c r="HB33" s="279"/>
      <c r="HC33" s="279"/>
      <c r="HD33" s="279"/>
      <c r="HE33" s="279"/>
      <c r="HF33" s="279"/>
      <c r="HG33" s="285"/>
      <c r="HH33" s="274"/>
      <c r="HI33" s="274"/>
      <c r="HJ33" s="284"/>
      <c r="HK33" s="279"/>
      <c r="HL33" s="279"/>
      <c r="HM33" s="279"/>
      <c r="HN33" s="279"/>
      <c r="HO33" s="279"/>
      <c r="HP33" s="279"/>
      <c r="HQ33" s="275">
        <f t="shared" si="4"/>
        <v>0</v>
      </c>
      <c r="HR33" s="275">
        <f t="shared" si="5"/>
        <v>0</v>
      </c>
      <c r="HS33" s="275">
        <f t="shared" si="6"/>
        <v>0</v>
      </c>
      <c r="HT33" s="276"/>
      <c r="HU33" s="276"/>
      <c r="HV33" s="276"/>
      <c r="HW33" s="317"/>
      <c r="HX33" s="317"/>
      <c r="HY33" s="317"/>
      <c r="HZ33" s="317"/>
      <c r="IA33" s="317"/>
      <c r="IB33" s="317"/>
      <c r="IC33" s="317"/>
      <c r="ID33" s="317"/>
      <c r="IE33" s="317"/>
      <c r="IF33" s="317"/>
      <c r="IG33" s="317"/>
      <c r="IH33" s="317"/>
      <c r="II33" s="317"/>
      <c r="IJ33" s="317"/>
      <c r="IK33" s="317"/>
      <c r="IL33" s="317"/>
      <c r="IM33" s="317"/>
      <c r="IN33" s="317"/>
      <c r="IO33" s="317"/>
      <c r="IP33" s="317"/>
      <c r="IQ33" s="317"/>
      <c r="IR33" s="317"/>
      <c r="IS33" s="317"/>
      <c r="IT33" s="317"/>
    </row>
    <row r="34" spans="1:254" ht="36.75" customHeight="1">
      <c r="A34" s="277" t="s">
        <v>120</v>
      </c>
      <c r="B34" s="278" t="s">
        <v>121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328"/>
      <c r="AN34" s="328"/>
      <c r="AO34" s="328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1">
        <f>прил_9!C36</f>
        <v>0</v>
      </c>
      <c r="BR34" s="271">
        <f>прил_9!D36</f>
        <v>0</v>
      </c>
      <c r="BS34" s="271">
        <f>прил_9!E36</f>
        <v>0</v>
      </c>
      <c r="BT34" s="279">
        <v>250</v>
      </c>
      <c r="BU34" s="279">
        <v>280</v>
      </c>
      <c r="BV34" s="279">
        <v>300</v>
      </c>
      <c r="BW34" s="279">
        <v>1000</v>
      </c>
      <c r="BX34" s="279">
        <v>1100</v>
      </c>
      <c r="BY34" s="279">
        <v>1200</v>
      </c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>
        <v>2500</v>
      </c>
      <c r="CS34" s="279">
        <v>3000</v>
      </c>
      <c r="CT34" s="279">
        <v>3500</v>
      </c>
      <c r="CU34" s="279"/>
      <c r="CV34" s="279"/>
      <c r="CW34" s="279"/>
      <c r="CX34" s="279"/>
      <c r="CY34" s="279"/>
      <c r="CZ34" s="279"/>
      <c r="DA34" s="279"/>
      <c r="DB34" s="279"/>
      <c r="DC34" s="282"/>
      <c r="DD34" s="279"/>
      <c r="DE34" s="279"/>
      <c r="DF34" s="279"/>
      <c r="DG34" s="279"/>
      <c r="DH34" s="279"/>
      <c r="DI34" s="279"/>
      <c r="DJ34" s="279"/>
      <c r="DK34" s="279"/>
      <c r="DL34" s="279"/>
      <c r="DM34" s="279"/>
      <c r="DN34" s="279"/>
      <c r="DO34" s="279"/>
      <c r="DP34" s="279"/>
      <c r="DQ34" s="279"/>
      <c r="DR34" s="279"/>
      <c r="DS34" s="279"/>
      <c r="DT34" s="279"/>
      <c r="DU34" s="279"/>
      <c r="DV34" s="279"/>
      <c r="DW34" s="279"/>
      <c r="DX34" s="279"/>
      <c r="DY34" s="279"/>
      <c r="DZ34" s="279"/>
      <c r="EA34" s="279"/>
      <c r="EB34" s="279"/>
      <c r="EC34" s="279"/>
      <c r="ED34" s="279"/>
      <c r="EE34" s="279"/>
      <c r="EF34" s="279"/>
      <c r="EG34" s="279"/>
      <c r="EH34" s="279"/>
      <c r="EI34" s="279"/>
      <c r="EJ34" s="279"/>
      <c r="EK34" s="279"/>
      <c r="EL34" s="279"/>
      <c r="EM34" s="279"/>
      <c r="EN34" s="279"/>
      <c r="EO34" s="279"/>
      <c r="EP34" s="279"/>
      <c r="EQ34" s="279">
        <v>85</v>
      </c>
      <c r="ER34" s="279">
        <v>90</v>
      </c>
      <c r="ES34" s="279">
        <v>100</v>
      </c>
      <c r="ET34" s="279"/>
      <c r="EU34" s="279"/>
      <c r="EV34" s="279"/>
      <c r="EW34" s="279"/>
      <c r="EX34" s="279"/>
      <c r="EY34" s="279"/>
      <c r="EZ34" s="279"/>
      <c r="FA34" s="279"/>
      <c r="FB34" s="279"/>
      <c r="FC34" s="279"/>
      <c r="FD34" s="279"/>
      <c r="FE34" s="279"/>
      <c r="FF34" s="279"/>
      <c r="FG34" s="279"/>
      <c r="FH34" s="279"/>
      <c r="FI34" s="279"/>
      <c r="FJ34" s="279"/>
      <c r="FK34" s="279"/>
      <c r="FL34" s="328"/>
      <c r="FM34" s="328"/>
      <c r="FN34" s="328"/>
      <c r="FO34" s="328"/>
      <c r="FP34" s="328"/>
      <c r="FQ34" s="328"/>
      <c r="FR34" s="279"/>
      <c r="FS34" s="279"/>
      <c r="FT34" s="279"/>
      <c r="FU34" s="279"/>
      <c r="FV34" s="279"/>
      <c r="FW34" s="279"/>
      <c r="FX34" s="279">
        <v>850</v>
      </c>
      <c r="FY34" s="279">
        <v>900</v>
      </c>
      <c r="FZ34" s="279">
        <v>950</v>
      </c>
      <c r="GA34" s="279">
        <v>30</v>
      </c>
      <c r="GB34" s="279">
        <v>35</v>
      </c>
      <c r="GC34" s="279">
        <v>40</v>
      </c>
      <c r="GD34" s="279">
        <v>1400</v>
      </c>
      <c r="GE34" s="279">
        <v>1300</v>
      </c>
      <c r="GF34" s="279">
        <v>1600</v>
      </c>
      <c r="GG34" s="279">
        <v>500</v>
      </c>
      <c r="GH34" s="279">
        <v>520</v>
      </c>
      <c r="GI34" s="279">
        <v>600</v>
      </c>
      <c r="GJ34" s="279">
        <v>180</v>
      </c>
      <c r="GK34" s="279">
        <v>200</v>
      </c>
      <c r="GL34" s="279">
        <v>300</v>
      </c>
      <c r="GM34" s="279"/>
      <c r="GN34" s="279"/>
      <c r="GO34" s="279"/>
      <c r="GP34" s="279">
        <v>3438</v>
      </c>
      <c r="GQ34" s="279">
        <v>3360</v>
      </c>
      <c r="GR34" s="279">
        <v>3365.8</v>
      </c>
      <c r="GS34" s="279">
        <v>70710.1</v>
      </c>
      <c r="GT34" s="279">
        <v>23306.2</v>
      </c>
      <c r="GU34" s="293">
        <v>44608.7</v>
      </c>
      <c r="GV34" s="284"/>
      <c r="GW34" s="284"/>
      <c r="GX34" s="274"/>
      <c r="GY34" s="279"/>
      <c r="GZ34" s="279"/>
      <c r="HA34" s="279"/>
      <c r="HB34" s="279"/>
      <c r="HC34" s="279"/>
      <c r="HD34" s="279"/>
      <c r="HE34" s="279"/>
      <c r="HF34" s="279"/>
      <c r="HG34" s="285"/>
      <c r="HH34" s="274"/>
      <c r="HI34" s="274"/>
      <c r="HJ34" s="284"/>
      <c r="HK34" s="279"/>
      <c r="HL34" s="279"/>
      <c r="HM34" s="279"/>
      <c r="HN34" s="279"/>
      <c r="HO34" s="279"/>
      <c r="HP34" s="279"/>
      <c r="HQ34" s="275">
        <f t="shared" si="4"/>
        <v>80943.1</v>
      </c>
      <c r="HR34" s="275">
        <f t="shared" si="5"/>
        <v>34091.2</v>
      </c>
      <c r="HS34" s="275">
        <f t="shared" si="6"/>
        <v>56564.5</v>
      </c>
      <c r="HT34" s="276"/>
      <c r="HU34" s="276"/>
      <c r="HV34" s="276"/>
      <c r="HW34" s="317"/>
      <c r="HX34" s="317"/>
      <c r="HY34" s="317"/>
      <c r="HZ34" s="317"/>
      <c r="IA34" s="317"/>
      <c r="IB34" s="317"/>
      <c r="IC34" s="317"/>
      <c r="ID34" s="317"/>
      <c r="IE34" s="317"/>
      <c r="IF34" s="317"/>
      <c r="IG34" s="317"/>
      <c r="IH34" s="317"/>
      <c r="II34" s="317"/>
      <c r="IJ34" s="317"/>
      <c r="IK34" s="317"/>
      <c r="IL34" s="317"/>
      <c r="IM34" s="317"/>
      <c r="IN34" s="317"/>
      <c r="IO34" s="317"/>
      <c r="IP34" s="317"/>
      <c r="IQ34" s="317"/>
      <c r="IR34" s="317"/>
      <c r="IS34" s="317"/>
      <c r="IT34" s="317"/>
    </row>
    <row r="35" spans="1:254" ht="56.25" customHeight="1">
      <c r="A35" s="277" t="s">
        <v>122</v>
      </c>
      <c r="B35" s="278" t="s">
        <v>123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328"/>
      <c r="AN35" s="328"/>
      <c r="AO35" s="328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1">
        <f>прил_9!C37</f>
        <v>0</v>
      </c>
      <c r="BR35" s="271">
        <f>прил_9!D37</f>
        <v>0</v>
      </c>
      <c r="BS35" s="271">
        <f>прил_9!E37</f>
        <v>0</v>
      </c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  <c r="DA35" s="279"/>
      <c r="DB35" s="279"/>
      <c r="DC35" s="282"/>
      <c r="DD35" s="279"/>
      <c r="DE35" s="279"/>
      <c r="DF35" s="279"/>
      <c r="DG35" s="279"/>
      <c r="DH35" s="279"/>
      <c r="DI35" s="279"/>
      <c r="DJ35" s="279"/>
      <c r="DK35" s="279"/>
      <c r="DL35" s="279"/>
      <c r="DM35" s="279"/>
      <c r="DN35" s="279"/>
      <c r="DO35" s="279"/>
      <c r="DP35" s="279"/>
      <c r="DQ35" s="279"/>
      <c r="DR35" s="279"/>
      <c r="DS35" s="279"/>
      <c r="DT35" s="279"/>
      <c r="DU35" s="279"/>
      <c r="DV35" s="279"/>
      <c r="DW35" s="279"/>
      <c r="DX35" s="279"/>
      <c r="DY35" s="279"/>
      <c r="DZ35" s="279"/>
      <c r="EA35" s="279"/>
      <c r="EB35" s="279"/>
      <c r="EC35" s="279"/>
      <c r="ED35" s="279"/>
      <c r="EE35" s="279"/>
      <c r="EF35" s="279"/>
      <c r="EG35" s="279"/>
      <c r="EH35" s="279"/>
      <c r="EI35" s="279"/>
      <c r="EJ35" s="279"/>
      <c r="EK35" s="279"/>
      <c r="EL35" s="279"/>
      <c r="EM35" s="279"/>
      <c r="EN35" s="279"/>
      <c r="EO35" s="279"/>
      <c r="EP35" s="279"/>
      <c r="EQ35" s="279"/>
      <c r="ER35" s="279"/>
      <c r="ES35" s="279"/>
      <c r="ET35" s="279"/>
      <c r="EU35" s="279"/>
      <c r="EV35" s="279"/>
      <c r="EW35" s="279"/>
      <c r="EX35" s="279"/>
      <c r="EY35" s="279"/>
      <c r="EZ35" s="279"/>
      <c r="FA35" s="279"/>
      <c r="FB35" s="279"/>
      <c r="FC35" s="279"/>
      <c r="FD35" s="279"/>
      <c r="FE35" s="279"/>
      <c r="FF35" s="279"/>
      <c r="FG35" s="279"/>
      <c r="FH35" s="279"/>
      <c r="FI35" s="279"/>
      <c r="FJ35" s="279"/>
      <c r="FK35" s="279"/>
      <c r="FL35" s="328"/>
      <c r="FM35" s="328"/>
      <c r="FN35" s="328"/>
      <c r="FO35" s="328"/>
      <c r="FP35" s="328"/>
      <c r="FQ35" s="328"/>
      <c r="FR35" s="279"/>
      <c r="FS35" s="279"/>
      <c r="FT35" s="279"/>
      <c r="FU35" s="279"/>
      <c r="FV35" s="279"/>
      <c r="FW35" s="279"/>
      <c r="FX35" s="279"/>
      <c r="FY35" s="279"/>
      <c r="FZ35" s="279"/>
      <c r="GA35" s="279"/>
      <c r="GB35" s="279"/>
      <c r="GC35" s="279"/>
      <c r="GD35" s="279"/>
      <c r="GE35" s="279"/>
      <c r="GF35" s="279"/>
      <c r="GG35" s="279"/>
      <c r="GH35" s="279"/>
      <c r="GI35" s="279"/>
      <c r="GJ35" s="279"/>
      <c r="GK35" s="279"/>
      <c r="GL35" s="279"/>
      <c r="GM35" s="279"/>
      <c r="GN35" s="279"/>
      <c r="GO35" s="279"/>
      <c r="GP35" s="279"/>
      <c r="GQ35" s="279"/>
      <c r="GR35" s="279"/>
      <c r="GS35" s="279"/>
      <c r="GT35" s="279"/>
      <c r="GU35" s="274"/>
      <c r="GV35" s="284"/>
      <c r="GW35" s="284"/>
      <c r="GX35" s="274"/>
      <c r="GY35" s="279"/>
      <c r="GZ35" s="279"/>
      <c r="HA35" s="279"/>
      <c r="HB35" s="279"/>
      <c r="HC35" s="279"/>
      <c r="HD35" s="279"/>
      <c r="HE35" s="279"/>
      <c r="HF35" s="279"/>
      <c r="HG35" s="285"/>
      <c r="HH35" s="274"/>
      <c r="HI35" s="274"/>
      <c r="HJ35" s="284"/>
      <c r="HK35" s="279"/>
      <c r="HL35" s="279"/>
      <c r="HM35" s="279"/>
      <c r="HN35" s="279"/>
      <c r="HO35" s="279"/>
      <c r="HP35" s="279"/>
      <c r="HQ35" s="275">
        <f t="shared" si="4"/>
        <v>0</v>
      </c>
      <c r="HR35" s="275">
        <f t="shared" si="5"/>
        <v>0</v>
      </c>
      <c r="HS35" s="275">
        <f t="shared" si="6"/>
        <v>0</v>
      </c>
      <c r="HT35" s="276"/>
      <c r="HU35" s="276"/>
      <c r="HV35" s="276"/>
      <c r="HW35" s="317"/>
      <c r="HX35" s="317"/>
      <c r="HY35" s="317"/>
      <c r="HZ35" s="317"/>
      <c r="IA35" s="317"/>
      <c r="IB35" s="317"/>
      <c r="IC35" s="317"/>
      <c r="ID35" s="317"/>
      <c r="IE35" s="317"/>
      <c r="IF35" s="317"/>
      <c r="IG35" s="317"/>
      <c r="IH35" s="317"/>
      <c r="II35" s="317"/>
      <c r="IJ35" s="317"/>
      <c r="IK35" s="317"/>
      <c r="IL35" s="317"/>
      <c r="IM35" s="317"/>
      <c r="IN35" s="317"/>
      <c r="IO35" s="317"/>
      <c r="IP35" s="317"/>
      <c r="IQ35" s="317"/>
      <c r="IR35" s="317"/>
      <c r="IS35" s="317"/>
      <c r="IT35" s="317"/>
    </row>
    <row r="36" spans="1:254" ht="36.75" customHeight="1">
      <c r="A36" s="270" t="s">
        <v>124</v>
      </c>
      <c r="B36" s="266" t="s">
        <v>125</v>
      </c>
      <c r="C36" s="272"/>
      <c r="D36" s="272"/>
      <c r="E36" s="272"/>
      <c r="F36" s="271">
        <v>132</v>
      </c>
      <c r="G36" s="271">
        <v>139</v>
      </c>
      <c r="H36" s="271">
        <v>146</v>
      </c>
      <c r="I36" s="271">
        <v>20</v>
      </c>
      <c r="J36" s="271">
        <v>30</v>
      </c>
      <c r="K36" s="271">
        <v>35</v>
      </c>
      <c r="L36" s="271"/>
      <c r="M36" s="271">
        <v>500</v>
      </c>
      <c r="N36" s="271">
        <v>100</v>
      </c>
      <c r="O36" s="271"/>
      <c r="P36" s="271"/>
      <c r="Q36" s="271"/>
      <c r="R36" s="271">
        <v>800</v>
      </c>
      <c r="S36" s="271">
        <v>850</v>
      </c>
      <c r="T36" s="271">
        <v>950</v>
      </c>
      <c r="U36" s="271">
        <f>прил_7!C38</f>
        <v>184.9</v>
      </c>
      <c r="V36" s="271">
        <f>прил_7!D38</f>
        <v>196.9</v>
      </c>
      <c r="W36" s="271">
        <f>прил_7!E38</f>
        <v>211.9</v>
      </c>
      <c r="X36" s="271">
        <v>783</v>
      </c>
      <c r="Y36" s="271">
        <v>822</v>
      </c>
      <c r="Z36" s="271">
        <v>863</v>
      </c>
      <c r="AA36" s="271">
        <v>5</v>
      </c>
      <c r="AB36" s="271">
        <v>7</v>
      </c>
      <c r="AC36" s="271">
        <v>7</v>
      </c>
      <c r="AD36" s="271">
        <v>200</v>
      </c>
      <c r="AE36" s="271">
        <v>220</v>
      </c>
      <c r="AF36" s="271">
        <v>250</v>
      </c>
      <c r="AG36" s="271">
        <v>10</v>
      </c>
      <c r="AH36" s="271">
        <v>10</v>
      </c>
      <c r="AI36" s="271">
        <v>10</v>
      </c>
      <c r="AJ36" s="271">
        <v>173</v>
      </c>
      <c r="AK36" s="271">
        <v>185</v>
      </c>
      <c r="AL36" s="271">
        <v>203</v>
      </c>
      <c r="AM36" s="327"/>
      <c r="AN36" s="327"/>
      <c r="AO36" s="327"/>
      <c r="AP36" s="271">
        <v>80</v>
      </c>
      <c r="AQ36" s="271">
        <v>80</v>
      </c>
      <c r="AR36" s="271">
        <v>100</v>
      </c>
      <c r="AS36" s="271">
        <v>1000</v>
      </c>
      <c r="AT36" s="271">
        <v>560</v>
      </c>
      <c r="AU36" s="271">
        <v>3000</v>
      </c>
      <c r="AV36" s="271"/>
      <c r="AW36" s="271"/>
      <c r="AX36" s="271"/>
      <c r="AY36" s="271"/>
      <c r="AZ36" s="271"/>
      <c r="BA36" s="271"/>
      <c r="BB36" s="271">
        <f>прил_8!C42</f>
        <v>27694</v>
      </c>
      <c r="BC36" s="271">
        <f>прил_8!D42</f>
        <v>20068</v>
      </c>
      <c r="BD36" s="271">
        <f>прил_8!E42</f>
        <v>34698</v>
      </c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>
        <f>прил_9!C38</f>
        <v>0</v>
      </c>
      <c r="BR36" s="271">
        <f>прил_9!D38</f>
        <v>0</v>
      </c>
      <c r="BS36" s="271">
        <f>прил_9!E38</f>
        <v>0</v>
      </c>
      <c r="BT36" s="271">
        <v>32</v>
      </c>
      <c r="BU36" s="271">
        <v>32</v>
      </c>
      <c r="BV36" s="271">
        <v>32</v>
      </c>
      <c r="BW36" s="271">
        <v>88</v>
      </c>
      <c r="BX36" s="271">
        <v>88</v>
      </c>
      <c r="BY36" s="271">
        <v>189</v>
      </c>
      <c r="BZ36" s="271">
        <v>950</v>
      </c>
      <c r="CA36" s="271">
        <v>950</v>
      </c>
      <c r="CB36" s="271">
        <v>1220.8</v>
      </c>
      <c r="CC36" s="271"/>
      <c r="CD36" s="271"/>
      <c r="CE36" s="271"/>
      <c r="CF36" s="271">
        <v>25</v>
      </c>
      <c r="CG36" s="271">
        <v>25</v>
      </c>
      <c r="CH36" s="271">
        <v>25</v>
      </c>
      <c r="CI36" s="271">
        <v>120</v>
      </c>
      <c r="CJ36" s="271">
        <v>130</v>
      </c>
      <c r="CK36" s="271">
        <v>152</v>
      </c>
      <c r="CL36" s="271">
        <v>22</v>
      </c>
      <c r="CM36" s="271">
        <v>24</v>
      </c>
      <c r="CN36" s="271">
        <v>26</v>
      </c>
      <c r="CO36" s="271">
        <v>526</v>
      </c>
      <c r="CP36" s="271">
        <v>550</v>
      </c>
      <c r="CQ36" s="279">
        <v>570</v>
      </c>
      <c r="CR36" s="279"/>
      <c r="CS36" s="279"/>
      <c r="CT36" s="271"/>
      <c r="CU36" s="271">
        <v>215</v>
      </c>
      <c r="CV36" s="271">
        <v>215</v>
      </c>
      <c r="CW36" s="271">
        <v>245</v>
      </c>
      <c r="CX36" s="271">
        <v>1300</v>
      </c>
      <c r="CY36" s="271">
        <v>1300</v>
      </c>
      <c r="CZ36" s="271">
        <v>1300</v>
      </c>
      <c r="DA36" s="271"/>
      <c r="DB36" s="271"/>
      <c r="DC36" s="282"/>
      <c r="DD36" s="271">
        <v>141</v>
      </c>
      <c r="DE36" s="271">
        <v>190</v>
      </c>
      <c r="DF36" s="271">
        <v>254</v>
      </c>
      <c r="DG36" s="271"/>
      <c r="DH36" s="271"/>
      <c r="DI36" s="271"/>
      <c r="DJ36" s="294">
        <v>204</v>
      </c>
      <c r="DK36" s="294">
        <v>221</v>
      </c>
      <c r="DL36" s="294">
        <v>240</v>
      </c>
      <c r="DM36" s="271">
        <v>10</v>
      </c>
      <c r="DN36" s="271">
        <v>10</v>
      </c>
      <c r="DO36" s="271">
        <v>10</v>
      </c>
      <c r="DP36" s="271"/>
      <c r="DQ36" s="271"/>
      <c r="DR36" s="271"/>
      <c r="DS36" s="271"/>
      <c r="DT36" s="271"/>
      <c r="DU36" s="271"/>
      <c r="DV36" s="271">
        <v>500</v>
      </c>
      <c r="DW36" s="271">
        <v>598</v>
      </c>
      <c r="DX36" s="271">
        <v>600</v>
      </c>
      <c r="DY36" s="271">
        <v>50</v>
      </c>
      <c r="DZ36" s="271">
        <v>60</v>
      </c>
      <c r="EA36" s="271">
        <v>65</v>
      </c>
      <c r="EB36" s="295">
        <v>579</v>
      </c>
      <c r="EC36" s="295">
        <v>334</v>
      </c>
      <c r="ED36" s="295"/>
      <c r="EE36" s="271">
        <v>1500</v>
      </c>
      <c r="EF36" s="271">
        <v>1600</v>
      </c>
      <c r="EG36" s="271">
        <v>1800</v>
      </c>
      <c r="EH36" s="271">
        <v>133</v>
      </c>
      <c r="EI36" s="271">
        <v>153</v>
      </c>
      <c r="EJ36" s="271">
        <v>165</v>
      </c>
      <c r="EK36" s="271"/>
      <c r="EL36" s="271"/>
      <c r="EM36" s="271"/>
      <c r="EN36" s="271"/>
      <c r="EO36" s="271"/>
      <c r="EP36" s="271"/>
      <c r="EQ36" s="271"/>
      <c r="ER36" s="271"/>
      <c r="ES36" s="271"/>
      <c r="ET36" s="271">
        <v>5</v>
      </c>
      <c r="EU36" s="271">
        <v>8</v>
      </c>
      <c r="EV36" s="271">
        <v>58</v>
      </c>
      <c r="EW36" s="271">
        <v>20</v>
      </c>
      <c r="EX36" s="271">
        <v>30</v>
      </c>
      <c r="EY36" s="271">
        <v>40</v>
      </c>
      <c r="EZ36" s="271">
        <v>450</v>
      </c>
      <c r="FA36" s="271">
        <v>520</v>
      </c>
      <c r="FB36" s="271">
        <v>600</v>
      </c>
      <c r="FC36" s="271"/>
      <c r="FD36" s="271"/>
      <c r="FE36" s="271"/>
      <c r="FF36" s="271">
        <v>10</v>
      </c>
      <c r="FG36" s="271">
        <v>12</v>
      </c>
      <c r="FH36" s="271">
        <v>13</v>
      </c>
      <c r="FI36" s="271">
        <v>105</v>
      </c>
      <c r="FJ36" s="271">
        <v>105</v>
      </c>
      <c r="FK36" s="271">
        <v>105</v>
      </c>
      <c r="FL36" s="327"/>
      <c r="FM36" s="327"/>
      <c r="FN36" s="327"/>
      <c r="FO36" s="327">
        <v>50</v>
      </c>
      <c r="FP36" s="327">
        <v>50</v>
      </c>
      <c r="FQ36" s="327">
        <v>50</v>
      </c>
      <c r="FR36" s="294">
        <v>540</v>
      </c>
      <c r="FS36" s="294">
        <v>600</v>
      </c>
      <c r="FT36" s="294">
        <v>650</v>
      </c>
      <c r="FU36" s="271"/>
      <c r="FV36" s="271"/>
      <c r="FW36" s="271"/>
      <c r="FX36" s="271"/>
      <c r="FY36" s="271"/>
      <c r="FZ36" s="271"/>
      <c r="GA36" s="271"/>
      <c r="GB36" s="271"/>
      <c r="GC36" s="271"/>
      <c r="GD36" s="271"/>
      <c r="GE36" s="271"/>
      <c r="GF36" s="271"/>
      <c r="GG36" s="271"/>
      <c r="GH36" s="271"/>
      <c r="GI36" s="271"/>
      <c r="GJ36" s="271"/>
      <c r="GK36" s="271"/>
      <c r="GL36" s="271"/>
      <c r="GM36" s="271"/>
      <c r="GN36" s="271"/>
      <c r="GO36" s="271"/>
      <c r="GP36" s="271"/>
      <c r="GQ36" s="271"/>
      <c r="GR36" s="271"/>
      <c r="GS36" s="271"/>
      <c r="GT36" s="271"/>
      <c r="GU36" s="274"/>
      <c r="GV36" s="273"/>
      <c r="GW36" s="273"/>
      <c r="GX36" s="274"/>
      <c r="GY36" s="271"/>
      <c r="GZ36" s="271"/>
      <c r="HA36" s="271"/>
      <c r="HB36" s="271"/>
      <c r="HC36" s="271"/>
      <c r="HD36" s="271"/>
      <c r="HE36" s="271"/>
      <c r="HF36" s="271"/>
      <c r="HG36" s="296"/>
      <c r="HH36" s="274"/>
      <c r="HI36" s="274"/>
      <c r="HJ36" s="273"/>
      <c r="HK36" s="271"/>
      <c r="HL36" s="271"/>
      <c r="HM36" s="271"/>
      <c r="HN36" s="271"/>
      <c r="HO36" s="271"/>
      <c r="HP36" s="271"/>
      <c r="HQ36" s="275">
        <f t="shared" si="4"/>
        <v>38656.9</v>
      </c>
      <c r="HR36" s="275">
        <f t="shared" si="5"/>
        <v>31472.9</v>
      </c>
      <c r="HS36" s="275">
        <f t="shared" si="6"/>
        <v>48983.700000000004</v>
      </c>
      <c r="HT36" s="276"/>
      <c r="HU36" s="276"/>
      <c r="HV36" s="276"/>
      <c r="HW36" s="317"/>
      <c r="HX36" s="317"/>
      <c r="HY36" s="317"/>
      <c r="HZ36" s="317"/>
      <c r="IA36" s="317"/>
      <c r="IB36" s="317"/>
      <c r="IC36" s="317"/>
      <c r="ID36" s="317"/>
      <c r="IE36" s="317"/>
      <c r="IF36" s="317"/>
      <c r="IG36" s="317"/>
      <c r="IH36" s="317"/>
      <c r="II36" s="317"/>
      <c r="IJ36" s="317"/>
      <c r="IK36" s="317"/>
      <c r="IL36" s="317"/>
      <c r="IM36" s="317"/>
      <c r="IN36" s="317"/>
      <c r="IO36" s="317"/>
      <c r="IP36" s="317"/>
      <c r="IQ36" s="317"/>
      <c r="IR36" s="317"/>
      <c r="IS36" s="317"/>
      <c r="IT36" s="317"/>
    </row>
    <row r="37" spans="1:254" ht="36.75" customHeight="1">
      <c r="A37" s="270" t="s">
        <v>126</v>
      </c>
      <c r="B37" s="266" t="s">
        <v>127</v>
      </c>
      <c r="C37" s="297">
        <f>SUM(C38:C40)</f>
        <v>0</v>
      </c>
      <c r="D37" s="297">
        <f aca="true" t="shared" si="27" ref="D37:BP37">SUM(D38:D40)</f>
        <v>0</v>
      </c>
      <c r="E37" s="297">
        <f t="shared" si="27"/>
        <v>0</v>
      </c>
      <c r="F37" s="297">
        <f t="shared" si="27"/>
        <v>50</v>
      </c>
      <c r="G37" s="297">
        <f t="shared" si="27"/>
        <v>30</v>
      </c>
      <c r="H37" s="297">
        <f t="shared" si="27"/>
        <v>30</v>
      </c>
      <c r="I37" s="297">
        <f t="shared" si="27"/>
        <v>80</v>
      </c>
      <c r="J37" s="297">
        <f t="shared" si="27"/>
        <v>100</v>
      </c>
      <c r="K37" s="297">
        <f t="shared" si="27"/>
        <v>70</v>
      </c>
      <c r="L37" s="297">
        <f t="shared" si="27"/>
        <v>0</v>
      </c>
      <c r="M37" s="297">
        <f t="shared" si="27"/>
        <v>0</v>
      </c>
      <c r="N37" s="297">
        <f t="shared" si="27"/>
        <v>0</v>
      </c>
      <c r="O37" s="297">
        <f t="shared" si="27"/>
        <v>0</v>
      </c>
      <c r="P37" s="297">
        <f t="shared" si="27"/>
        <v>0</v>
      </c>
      <c r="Q37" s="297">
        <f t="shared" si="27"/>
        <v>0</v>
      </c>
      <c r="R37" s="297">
        <f t="shared" si="27"/>
        <v>0</v>
      </c>
      <c r="S37" s="297">
        <f t="shared" si="27"/>
        <v>0</v>
      </c>
      <c r="T37" s="297">
        <f t="shared" si="27"/>
        <v>0</v>
      </c>
      <c r="U37" s="297">
        <f t="shared" si="27"/>
        <v>65.9</v>
      </c>
      <c r="V37" s="297">
        <f t="shared" si="27"/>
        <v>65.9</v>
      </c>
      <c r="W37" s="297">
        <f t="shared" si="27"/>
        <v>66.9</v>
      </c>
      <c r="X37" s="297">
        <f t="shared" si="27"/>
        <v>2022</v>
      </c>
      <c r="Y37" s="297">
        <f t="shared" si="27"/>
        <v>2132.3</v>
      </c>
      <c r="Z37" s="297">
        <f t="shared" si="27"/>
        <v>2800</v>
      </c>
      <c r="AA37" s="297">
        <f t="shared" si="27"/>
        <v>0</v>
      </c>
      <c r="AB37" s="297">
        <f t="shared" si="27"/>
        <v>0</v>
      </c>
      <c r="AC37" s="297">
        <f t="shared" si="27"/>
        <v>0</v>
      </c>
      <c r="AD37" s="297">
        <f t="shared" si="27"/>
        <v>0</v>
      </c>
      <c r="AE37" s="297">
        <f t="shared" si="27"/>
        <v>0</v>
      </c>
      <c r="AF37" s="297">
        <f t="shared" si="27"/>
        <v>0</v>
      </c>
      <c r="AG37" s="297">
        <f t="shared" si="27"/>
        <v>100</v>
      </c>
      <c r="AH37" s="297">
        <f t="shared" si="27"/>
        <v>100</v>
      </c>
      <c r="AI37" s="297">
        <f t="shared" si="27"/>
        <v>100</v>
      </c>
      <c r="AJ37" s="297">
        <f t="shared" si="27"/>
        <v>1165</v>
      </c>
      <c r="AK37" s="297">
        <f t="shared" si="27"/>
        <v>350</v>
      </c>
      <c r="AL37" s="297">
        <f t="shared" si="27"/>
        <v>360</v>
      </c>
      <c r="AM37" s="337">
        <f>SUM(AM38:AM40)</f>
        <v>420</v>
      </c>
      <c r="AN37" s="337">
        <f>SUM(AN38:AN40)</f>
        <v>460</v>
      </c>
      <c r="AO37" s="337">
        <f>SUM(AO38:AO40)</f>
        <v>600</v>
      </c>
      <c r="AP37" s="297">
        <f t="shared" si="27"/>
        <v>435</v>
      </c>
      <c r="AQ37" s="297">
        <f t="shared" si="27"/>
        <v>410</v>
      </c>
      <c r="AR37" s="297">
        <f t="shared" si="27"/>
        <v>480</v>
      </c>
      <c r="AS37" s="297">
        <f t="shared" si="27"/>
        <v>0</v>
      </c>
      <c r="AT37" s="297">
        <f t="shared" si="27"/>
        <v>0</v>
      </c>
      <c r="AU37" s="297">
        <f t="shared" si="27"/>
        <v>0</v>
      </c>
      <c r="AV37" s="297">
        <f t="shared" si="27"/>
        <v>0</v>
      </c>
      <c r="AW37" s="297">
        <f t="shared" si="27"/>
        <v>0</v>
      </c>
      <c r="AX37" s="297">
        <f t="shared" si="27"/>
        <v>0</v>
      </c>
      <c r="AY37" s="297">
        <f t="shared" si="27"/>
        <v>2008.1</v>
      </c>
      <c r="AZ37" s="297">
        <f t="shared" si="27"/>
        <v>0</v>
      </c>
      <c r="BA37" s="297">
        <f t="shared" si="27"/>
        <v>0</v>
      </c>
      <c r="BB37" s="297">
        <f t="shared" si="27"/>
        <v>0</v>
      </c>
      <c r="BC37" s="297">
        <f t="shared" si="27"/>
        <v>0</v>
      </c>
      <c r="BD37" s="297">
        <f t="shared" si="27"/>
        <v>0</v>
      </c>
      <c r="BE37" s="297">
        <f t="shared" si="27"/>
        <v>4344.1</v>
      </c>
      <c r="BF37" s="297">
        <f t="shared" si="27"/>
        <v>5627.6</v>
      </c>
      <c r="BG37" s="297">
        <f t="shared" si="27"/>
        <v>0</v>
      </c>
      <c r="BH37" s="297">
        <f t="shared" si="27"/>
        <v>2035.5</v>
      </c>
      <c r="BI37" s="297">
        <f t="shared" si="27"/>
        <v>2035.5</v>
      </c>
      <c r="BJ37" s="297">
        <f t="shared" si="27"/>
        <v>447.6</v>
      </c>
      <c r="BK37" s="297">
        <f t="shared" si="27"/>
        <v>2125.1</v>
      </c>
      <c r="BL37" s="297">
        <f t="shared" si="27"/>
        <v>2125.1</v>
      </c>
      <c r="BM37" s="297">
        <f t="shared" si="27"/>
        <v>0</v>
      </c>
      <c r="BN37" s="297">
        <f t="shared" si="27"/>
        <v>0</v>
      </c>
      <c r="BO37" s="297">
        <f t="shared" si="27"/>
        <v>112460</v>
      </c>
      <c r="BP37" s="297">
        <f t="shared" si="27"/>
        <v>163440</v>
      </c>
      <c r="BQ37" s="271">
        <f>прил_9!C39</f>
        <v>23637.8</v>
      </c>
      <c r="BR37" s="271">
        <f>прил_9!D39</f>
        <v>16139.4</v>
      </c>
      <c r="BS37" s="271">
        <f>прил_9!E39</f>
        <v>27760</v>
      </c>
      <c r="BT37" s="297">
        <f aca="true" t="shared" si="28" ref="BT37:ED37">SUM(BT38:BT40)</f>
        <v>2900</v>
      </c>
      <c r="BU37" s="297">
        <f t="shared" si="28"/>
        <v>3450</v>
      </c>
      <c r="BV37" s="297">
        <f t="shared" si="28"/>
        <v>5000</v>
      </c>
      <c r="BW37" s="297">
        <f t="shared" si="28"/>
        <v>15300</v>
      </c>
      <c r="BX37" s="297">
        <f t="shared" si="28"/>
        <v>15270</v>
      </c>
      <c r="BY37" s="297">
        <f t="shared" si="28"/>
        <v>21000</v>
      </c>
      <c r="BZ37" s="297">
        <f t="shared" si="28"/>
        <v>0</v>
      </c>
      <c r="CA37" s="297">
        <f t="shared" si="28"/>
        <v>0</v>
      </c>
      <c r="CB37" s="297">
        <f t="shared" si="28"/>
        <v>0</v>
      </c>
      <c r="CC37" s="297">
        <f t="shared" si="28"/>
        <v>0</v>
      </c>
      <c r="CD37" s="297">
        <f t="shared" si="28"/>
        <v>0</v>
      </c>
      <c r="CE37" s="297">
        <f t="shared" si="28"/>
        <v>0</v>
      </c>
      <c r="CF37" s="297">
        <f t="shared" si="28"/>
        <v>190</v>
      </c>
      <c r="CG37" s="297">
        <f t="shared" si="28"/>
        <v>230</v>
      </c>
      <c r="CH37" s="297">
        <f t="shared" si="28"/>
        <v>370</v>
      </c>
      <c r="CI37" s="297">
        <f t="shared" si="28"/>
        <v>550</v>
      </c>
      <c r="CJ37" s="297">
        <f t="shared" si="28"/>
        <v>540</v>
      </c>
      <c r="CK37" s="297">
        <f t="shared" si="28"/>
        <v>680</v>
      </c>
      <c r="CL37" s="297">
        <f t="shared" si="28"/>
        <v>185</v>
      </c>
      <c r="CM37" s="297">
        <f t="shared" si="28"/>
        <v>211</v>
      </c>
      <c r="CN37" s="297">
        <f t="shared" si="28"/>
        <v>228</v>
      </c>
      <c r="CO37" s="297">
        <f t="shared" si="28"/>
        <v>356</v>
      </c>
      <c r="CP37" s="297">
        <f t="shared" si="28"/>
        <v>20</v>
      </c>
      <c r="CQ37" s="297">
        <f t="shared" si="28"/>
        <v>25</v>
      </c>
      <c r="CR37" s="297">
        <f t="shared" si="28"/>
        <v>0</v>
      </c>
      <c r="CS37" s="297">
        <f t="shared" si="28"/>
        <v>0</v>
      </c>
      <c r="CT37" s="297">
        <f t="shared" si="28"/>
        <v>0</v>
      </c>
      <c r="CU37" s="297">
        <f t="shared" si="28"/>
        <v>500</v>
      </c>
      <c r="CV37" s="297">
        <f t="shared" si="28"/>
        <v>530</v>
      </c>
      <c r="CW37" s="297">
        <f t="shared" si="28"/>
        <v>800</v>
      </c>
      <c r="CX37" s="297">
        <f t="shared" si="28"/>
        <v>0</v>
      </c>
      <c r="CY37" s="297">
        <f t="shared" si="28"/>
        <v>0</v>
      </c>
      <c r="CZ37" s="297">
        <f t="shared" si="28"/>
        <v>0</v>
      </c>
      <c r="DA37" s="297">
        <f t="shared" si="28"/>
        <v>2166</v>
      </c>
      <c r="DB37" s="297">
        <f t="shared" si="28"/>
        <v>0</v>
      </c>
      <c r="DC37" s="297">
        <f t="shared" si="28"/>
        <v>0</v>
      </c>
      <c r="DD37" s="297">
        <f t="shared" si="28"/>
        <v>600</v>
      </c>
      <c r="DE37" s="297">
        <f t="shared" si="28"/>
        <v>320</v>
      </c>
      <c r="DF37" s="297">
        <f t="shared" si="28"/>
        <v>630</v>
      </c>
      <c r="DG37" s="297">
        <f t="shared" si="28"/>
        <v>300</v>
      </c>
      <c r="DH37" s="297">
        <f t="shared" si="28"/>
        <v>300</v>
      </c>
      <c r="DI37" s="297">
        <f t="shared" si="28"/>
        <v>300</v>
      </c>
      <c r="DJ37" s="297">
        <f t="shared" si="28"/>
        <v>570</v>
      </c>
      <c r="DK37" s="297">
        <f t="shared" si="28"/>
        <v>230</v>
      </c>
      <c r="DL37" s="297">
        <f t="shared" si="28"/>
        <v>210</v>
      </c>
      <c r="DM37" s="297">
        <f t="shared" si="28"/>
        <v>100</v>
      </c>
      <c r="DN37" s="297">
        <f t="shared" si="28"/>
        <v>110</v>
      </c>
      <c r="DO37" s="297">
        <f t="shared" si="28"/>
        <v>475</v>
      </c>
      <c r="DP37" s="297">
        <f t="shared" si="28"/>
        <v>0</v>
      </c>
      <c r="DQ37" s="297">
        <f t="shared" si="28"/>
        <v>0</v>
      </c>
      <c r="DR37" s="297">
        <f t="shared" si="28"/>
        <v>0</v>
      </c>
      <c r="DS37" s="297">
        <f t="shared" si="28"/>
        <v>0</v>
      </c>
      <c r="DT37" s="297">
        <f t="shared" si="28"/>
        <v>0</v>
      </c>
      <c r="DU37" s="297">
        <f t="shared" si="28"/>
        <v>0</v>
      </c>
      <c r="DV37" s="297">
        <f t="shared" si="28"/>
        <v>400</v>
      </c>
      <c r="DW37" s="297">
        <f t="shared" si="28"/>
        <v>500</v>
      </c>
      <c r="DX37" s="297">
        <f t="shared" si="28"/>
        <v>510</v>
      </c>
      <c r="DY37" s="297">
        <f t="shared" si="28"/>
        <v>153</v>
      </c>
      <c r="DZ37" s="297">
        <f t="shared" si="28"/>
        <v>160</v>
      </c>
      <c r="EA37" s="297">
        <f t="shared" si="28"/>
        <v>180</v>
      </c>
      <c r="EB37" s="297">
        <f t="shared" si="28"/>
        <v>0</v>
      </c>
      <c r="EC37" s="297">
        <f t="shared" si="28"/>
        <v>0</v>
      </c>
      <c r="ED37" s="297">
        <f t="shared" si="28"/>
        <v>0</v>
      </c>
      <c r="EE37" s="297">
        <f aca="true" t="shared" si="29" ref="EE37:GP37">SUM(EE38:EE40)</f>
        <v>0</v>
      </c>
      <c r="EF37" s="297">
        <f t="shared" si="29"/>
        <v>0</v>
      </c>
      <c r="EG37" s="297">
        <f t="shared" si="29"/>
        <v>0</v>
      </c>
      <c r="EH37" s="297">
        <f t="shared" si="29"/>
        <v>4500</v>
      </c>
      <c r="EI37" s="297">
        <f t="shared" si="29"/>
        <v>4500</v>
      </c>
      <c r="EJ37" s="297">
        <f t="shared" si="29"/>
        <v>7100</v>
      </c>
      <c r="EK37" s="297">
        <f t="shared" si="29"/>
        <v>0</v>
      </c>
      <c r="EL37" s="297">
        <f t="shared" si="29"/>
        <v>0</v>
      </c>
      <c r="EM37" s="297">
        <f t="shared" si="29"/>
        <v>0</v>
      </c>
      <c r="EN37" s="297">
        <f t="shared" si="29"/>
        <v>0</v>
      </c>
      <c r="EO37" s="297">
        <f t="shared" si="29"/>
        <v>0</v>
      </c>
      <c r="EP37" s="297">
        <f t="shared" si="29"/>
        <v>0</v>
      </c>
      <c r="EQ37" s="297">
        <f t="shared" si="29"/>
        <v>311</v>
      </c>
      <c r="ER37" s="297">
        <f t="shared" si="29"/>
        <v>338</v>
      </c>
      <c r="ES37" s="297">
        <f t="shared" si="29"/>
        <v>1000</v>
      </c>
      <c r="ET37" s="297">
        <f t="shared" si="29"/>
        <v>70</v>
      </c>
      <c r="EU37" s="297">
        <f t="shared" si="29"/>
        <v>102</v>
      </c>
      <c r="EV37" s="297">
        <f t="shared" si="29"/>
        <v>102</v>
      </c>
      <c r="EW37" s="297">
        <f t="shared" si="29"/>
        <v>40</v>
      </c>
      <c r="EX37" s="297">
        <f t="shared" si="29"/>
        <v>44</v>
      </c>
      <c r="EY37" s="297">
        <f t="shared" si="29"/>
        <v>50</v>
      </c>
      <c r="EZ37" s="297">
        <f t="shared" si="29"/>
        <v>0</v>
      </c>
      <c r="FA37" s="297">
        <f t="shared" si="29"/>
        <v>0</v>
      </c>
      <c r="FB37" s="297">
        <f t="shared" si="29"/>
        <v>0</v>
      </c>
      <c r="FC37" s="297">
        <f t="shared" si="29"/>
        <v>158</v>
      </c>
      <c r="FD37" s="297">
        <f t="shared" si="29"/>
        <v>358</v>
      </c>
      <c r="FE37" s="297">
        <f t="shared" si="29"/>
        <v>605</v>
      </c>
      <c r="FF37" s="297">
        <f t="shared" si="29"/>
        <v>70</v>
      </c>
      <c r="FG37" s="297">
        <f t="shared" si="29"/>
        <v>80</v>
      </c>
      <c r="FH37" s="297">
        <f t="shared" si="29"/>
        <v>90</v>
      </c>
      <c r="FI37" s="297">
        <f t="shared" si="29"/>
        <v>205</v>
      </c>
      <c r="FJ37" s="297">
        <f t="shared" si="29"/>
        <v>230</v>
      </c>
      <c r="FK37" s="297">
        <f t="shared" si="29"/>
        <v>250</v>
      </c>
      <c r="FL37" s="297">
        <f t="shared" si="29"/>
        <v>0</v>
      </c>
      <c r="FM37" s="297">
        <f t="shared" si="29"/>
        <v>0</v>
      </c>
      <c r="FN37" s="297">
        <f t="shared" si="29"/>
        <v>0</v>
      </c>
      <c r="FO37" s="297">
        <f t="shared" si="29"/>
        <v>281</v>
      </c>
      <c r="FP37" s="297">
        <f t="shared" si="29"/>
        <v>281</v>
      </c>
      <c r="FQ37" s="297">
        <f t="shared" si="29"/>
        <v>281</v>
      </c>
      <c r="FR37" s="297">
        <f t="shared" si="29"/>
        <v>0</v>
      </c>
      <c r="FS37" s="297">
        <f t="shared" si="29"/>
        <v>0</v>
      </c>
      <c r="FT37" s="297">
        <f t="shared" si="29"/>
        <v>0</v>
      </c>
      <c r="FU37" s="297">
        <f t="shared" si="29"/>
        <v>205</v>
      </c>
      <c r="FV37" s="297">
        <f t="shared" si="29"/>
        <v>259</v>
      </c>
      <c r="FW37" s="297">
        <f t="shared" si="29"/>
        <v>259</v>
      </c>
      <c r="FX37" s="297">
        <f t="shared" si="29"/>
        <v>0</v>
      </c>
      <c r="FY37" s="297">
        <f t="shared" si="29"/>
        <v>0</v>
      </c>
      <c r="FZ37" s="297">
        <f t="shared" si="29"/>
        <v>0</v>
      </c>
      <c r="GA37" s="297">
        <f t="shared" si="29"/>
        <v>0</v>
      </c>
      <c r="GB37" s="297">
        <f t="shared" si="29"/>
        <v>0</v>
      </c>
      <c r="GC37" s="297">
        <f t="shared" si="29"/>
        <v>0</v>
      </c>
      <c r="GD37" s="297">
        <f t="shared" si="29"/>
        <v>0</v>
      </c>
      <c r="GE37" s="297">
        <f t="shared" si="29"/>
        <v>0</v>
      </c>
      <c r="GF37" s="297">
        <f t="shared" si="29"/>
        <v>0</v>
      </c>
      <c r="GG37" s="297">
        <f t="shared" si="29"/>
        <v>0</v>
      </c>
      <c r="GH37" s="297">
        <f t="shared" si="29"/>
        <v>0</v>
      </c>
      <c r="GI37" s="297">
        <f t="shared" si="29"/>
        <v>0</v>
      </c>
      <c r="GJ37" s="297">
        <f t="shared" si="29"/>
        <v>0</v>
      </c>
      <c r="GK37" s="297">
        <f t="shared" si="29"/>
        <v>0</v>
      </c>
      <c r="GL37" s="297">
        <f t="shared" si="29"/>
        <v>0</v>
      </c>
      <c r="GM37" s="297">
        <f t="shared" si="29"/>
        <v>0</v>
      </c>
      <c r="GN37" s="297">
        <f t="shared" si="29"/>
        <v>0</v>
      </c>
      <c r="GO37" s="297">
        <f t="shared" si="29"/>
        <v>0</v>
      </c>
      <c r="GP37" s="297">
        <f t="shared" si="29"/>
        <v>0</v>
      </c>
      <c r="GQ37" s="297">
        <f aca="true" t="shared" si="30" ref="GQ37:HP37">SUM(GQ38:GQ40)</f>
        <v>0</v>
      </c>
      <c r="GR37" s="297">
        <f t="shared" si="30"/>
        <v>0</v>
      </c>
      <c r="GS37" s="297">
        <f t="shared" si="30"/>
        <v>0</v>
      </c>
      <c r="GT37" s="297">
        <f t="shared" si="30"/>
        <v>0</v>
      </c>
      <c r="GU37" s="297">
        <f t="shared" si="30"/>
        <v>0</v>
      </c>
      <c r="GV37" s="297">
        <f t="shared" si="30"/>
        <v>0</v>
      </c>
      <c r="GW37" s="297">
        <f t="shared" si="30"/>
        <v>0</v>
      </c>
      <c r="GX37" s="297">
        <f t="shared" si="30"/>
        <v>0</v>
      </c>
      <c r="GY37" s="297">
        <f t="shared" si="30"/>
        <v>0</v>
      </c>
      <c r="GZ37" s="297">
        <f t="shared" si="30"/>
        <v>0</v>
      </c>
      <c r="HA37" s="297">
        <f t="shared" si="30"/>
        <v>0</v>
      </c>
      <c r="HB37" s="297">
        <f t="shared" si="30"/>
        <v>0</v>
      </c>
      <c r="HC37" s="297">
        <f t="shared" si="30"/>
        <v>0</v>
      </c>
      <c r="HD37" s="297">
        <f t="shared" si="30"/>
        <v>0</v>
      </c>
      <c r="HE37" s="297">
        <f t="shared" si="30"/>
        <v>0</v>
      </c>
      <c r="HF37" s="297">
        <f t="shared" si="30"/>
        <v>0</v>
      </c>
      <c r="HG37" s="297">
        <f t="shared" si="30"/>
        <v>0</v>
      </c>
      <c r="HH37" s="297">
        <f t="shared" si="30"/>
        <v>0</v>
      </c>
      <c r="HI37" s="297">
        <f t="shared" si="30"/>
        <v>0</v>
      </c>
      <c r="HJ37" s="297">
        <f t="shared" si="30"/>
        <v>0</v>
      </c>
      <c r="HK37" s="297">
        <f t="shared" si="30"/>
        <v>0</v>
      </c>
      <c r="HL37" s="297">
        <f t="shared" si="30"/>
        <v>0</v>
      </c>
      <c r="HM37" s="297">
        <f t="shared" si="30"/>
        <v>0</v>
      </c>
      <c r="HN37" s="297">
        <f t="shared" si="30"/>
        <v>0</v>
      </c>
      <c r="HO37" s="297">
        <f t="shared" si="30"/>
        <v>0</v>
      </c>
      <c r="HP37" s="297">
        <f t="shared" si="30"/>
        <v>0</v>
      </c>
      <c r="HQ37" s="275">
        <f t="shared" si="4"/>
        <v>68598.5</v>
      </c>
      <c r="HR37" s="275">
        <f t="shared" si="5"/>
        <v>170098.8</v>
      </c>
      <c r="HS37" s="275">
        <f t="shared" si="6"/>
        <v>236299.5</v>
      </c>
      <c r="HT37" s="276"/>
      <c r="HU37" s="276"/>
      <c r="HV37" s="276"/>
      <c r="HW37" s="317"/>
      <c r="HX37" s="317"/>
      <c r="HY37" s="317"/>
      <c r="HZ37" s="317"/>
      <c r="IA37" s="317"/>
      <c r="IB37" s="317"/>
      <c r="IC37" s="317"/>
      <c r="ID37" s="317"/>
      <c r="IE37" s="317"/>
      <c r="IF37" s="317"/>
      <c r="IG37" s="317"/>
      <c r="IH37" s="317"/>
      <c r="II37" s="317"/>
      <c r="IJ37" s="317"/>
      <c r="IK37" s="317"/>
      <c r="IL37" s="317"/>
      <c r="IM37" s="317"/>
      <c r="IN37" s="317"/>
      <c r="IO37" s="317"/>
      <c r="IP37" s="317"/>
      <c r="IQ37" s="317"/>
      <c r="IR37" s="317"/>
      <c r="IS37" s="317"/>
      <c r="IT37" s="317"/>
    </row>
    <row r="38" spans="1:254" ht="36.75" customHeight="1">
      <c r="A38" s="277" t="s">
        <v>128</v>
      </c>
      <c r="B38" s="278" t="s">
        <v>129</v>
      </c>
      <c r="C38" s="279"/>
      <c r="D38" s="279"/>
      <c r="E38" s="279"/>
      <c r="F38" s="279">
        <v>20</v>
      </c>
      <c r="G38" s="279"/>
      <c r="H38" s="279"/>
      <c r="I38" s="279">
        <v>50</v>
      </c>
      <c r="J38" s="279">
        <v>50</v>
      </c>
      <c r="K38" s="279">
        <v>20</v>
      </c>
      <c r="L38" s="279"/>
      <c r="M38" s="279"/>
      <c r="N38" s="279"/>
      <c r="O38" s="279"/>
      <c r="P38" s="279"/>
      <c r="Q38" s="279"/>
      <c r="R38" s="279"/>
      <c r="S38" s="279"/>
      <c r="T38" s="279"/>
      <c r="U38" s="279">
        <f>прил_7!C40</f>
        <v>5</v>
      </c>
      <c r="V38" s="279">
        <f>прил_7!D40</f>
        <v>5</v>
      </c>
      <c r="W38" s="279">
        <f>прил_7!E40</f>
        <v>6</v>
      </c>
      <c r="X38" s="279">
        <v>200</v>
      </c>
      <c r="Y38" s="279">
        <v>220</v>
      </c>
      <c r="Z38" s="279">
        <v>500</v>
      </c>
      <c r="AA38" s="279"/>
      <c r="AB38" s="279"/>
      <c r="AC38" s="279"/>
      <c r="AD38" s="279"/>
      <c r="AE38" s="279"/>
      <c r="AF38" s="279"/>
      <c r="AG38" s="279">
        <v>50</v>
      </c>
      <c r="AH38" s="279">
        <v>50</v>
      </c>
      <c r="AI38" s="279">
        <v>50</v>
      </c>
      <c r="AJ38" s="279"/>
      <c r="AK38" s="279"/>
      <c r="AL38" s="279"/>
      <c r="AM38" s="328"/>
      <c r="AN38" s="328"/>
      <c r="AO38" s="328"/>
      <c r="AP38" s="279">
        <v>80</v>
      </c>
      <c r="AQ38" s="279">
        <v>60</v>
      </c>
      <c r="AR38" s="279">
        <v>80</v>
      </c>
      <c r="AS38" s="279"/>
      <c r="AT38" s="279"/>
      <c r="AU38" s="279"/>
      <c r="AV38" s="279"/>
      <c r="AW38" s="279"/>
      <c r="AX38" s="279"/>
      <c r="AY38" s="292">
        <v>2008.1</v>
      </c>
      <c r="AZ38" s="279"/>
      <c r="BA38" s="279"/>
      <c r="BB38" s="279"/>
      <c r="BC38" s="279"/>
      <c r="BD38" s="279"/>
      <c r="BE38" s="292">
        <v>4344.1</v>
      </c>
      <c r="BF38" s="292">
        <v>5627.6</v>
      </c>
      <c r="BG38" s="279"/>
      <c r="BH38" s="279">
        <v>2035.5</v>
      </c>
      <c r="BI38" s="279">
        <v>2035.5</v>
      </c>
      <c r="BJ38" s="279">
        <v>447.6</v>
      </c>
      <c r="BK38" s="292">
        <v>2125.1</v>
      </c>
      <c r="BL38" s="292">
        <v>2125.1</v>
      </c>
      <c r="BM38" s="295"/>
      <c r="BN38" s="292"/>
      <c r="BO38" s="292">
        <v>112460</v>
      </c>
      <c r="BP38" s="292">
        <v>163440</v>
      </c>
      <c r="BQ38" s="271">
        <f>прил_9!C40</f>
        <v>12957.8</v>
      </c>
      <c r="BR38" s="271">
        <f>прил_9!D40</f>
        <v>10139.4</v>
      </c>
      <c r="BS38" s="271">
        <f>прил_9!E40</f>
        <v>17160</v>
      </c>
      <c r="BT38" s="291">
        <v>400</v>
      </c>
      <c r="BU38" s="291">
        <v>450</v>
      </c>
      <c r="BV38" s="291">
        <v>1000</v>
      </c>
      <c r="BW38" s="291">
        <v>1000</v>
      </c>
      <c r="BX38" s="291">
        <v>1000</v>
      </c>
      <c r="BY38" s="291">
        <v>3000</v>
      </c>
      <c r="BZ38" s="279"/>
      <c r="CA38" s="279"/>
      <c r="CB38" s="279"/>
      <c r="CC38" s="279"/>
      <c r="CD38" s="279"/>
      <c r="CE38" s="279"/>
      <c r="CF38" s="291">
        <v>70</v>
      </c>
      <c r="CG38" s="291">
        <v>100</v>
      </c>
      <c r="CH38" s="291">
        <v>200</v>
      </c>
      <c r="CI38" s="279">
        <v>425</v>
      </c>
      <c r="CJ38" s="279">
        <v>400</v>
      </c>
      <c r="CK38" s="279">
        <v>480</v>
      </c>
      <c r="CL38" s="279">
        <v>100</v>
      </c>
      <c r="CM38" s="279">
        <v>100</v>
      </c>
      <c r="CN38" s="279">
        <v>100</v>
      </c>
      <c r="CO38" s="279">
        <v>300</v>
      </c>
      <c r="CP38" s="279"/>
      <c r="CQ38" s="279"/>
      <c r="CR38" s="279"/>
      <c r="CS38" s="279"/>
      <c r="CT38" s="279"/>
      <c r="CU38" s="291">
        <v>150</v>
      </c>
      <c r="CV38" s="291">
        <v>150</v>
      </c>
      <c r="CW38" s="291">
        <v>400</v>
      </c>
      <c r="CX38" s="279"/>
      <c r="CY38" s="279"/>
      <c r="CZ38" s="279"/>
      <c r="DA38" s="279"/>
      <c r="DB38" s="279"/>
      <c r="DC38" s="282"/>
      <c r="DD38" s="279">
        <v>500</v>
      </c>
      <c r="DE38" s="279">
        <v>200</v>
      </c>
      <c r="DF38" s="279">
        <v>500</v>
      </c>
      <c r="DG38" s="279">
        <v>300</v>
      </c>
      <c r="DH38" s="279">
        <v>300</v>
      </c>
      <c r="DI38" s="279">
        <v>300</v>
      </c>
      <c r="DJ38" s="279">
        <v>500</v>
      </c>
      <c r="DK38" s="279">
        <v>150</v>
      </c>
      <c r="DL38" s="279">
        <v>120</v>
      </c>
      <c r="DM38" s="279">
        <v>50</v>
      </c>
      <c r="DN38" s="279">
        <v>50</v>
      </c>
      <c r="DO38" s="279">
        <v>400</v>
      </c>
      <c r="DP38" s="279"/>
      <c r="DQ38" s="279"/>
      <c r="DR38" s="279"/>
      <c r="DS38" s="279"/>
      <c r="DT38" s="279"/>
      <c r="DU38" s="279"/>
      <c r="DV38" s="279">
        <v>400</v>
      </c>
      <c r="DW38" s="279">
        <v>500</v>
      </c>
      <c r="DX38" s="279">
        <v>510</v>
      </c>
      <c r="DY38" s="279">
        <v>100</v>
      </c>
      <c r="DZ38" s="279">
        <v>100</v>
      </c>
      <c r="EA38" s="279">
        <v>100</v>
      </c>
      <c r="EB38" s="279"/>
      <c r="EC38" s="279"/>
      <c r="ED38" s="279"/>
      <c r="EE38" s="279"/>
      <c r="EF38" s="279"/>
      <c r="EG38" s="279"/>
      <c r="EH38" s="279">
        <v>1000</v>
      </c>
      <c r="EI38" s="279">
        <v>1000</v>
      </c>
      <c r="EJ38" s="279">
        <v>2000</v>
      </c>
      <c r="EK38" s="279"/>
      <c r="EL38" s="279"/>
      <c r="EM38" s="279"/>
      <c r="EN38" s="279"/>
      <c r="EO38" s="279"/>
      <c r="EP38" s="279"/>
      <c r="EQ38" s="279"/>
      <c r="ER38" s="279"/>
      <c r="ES38" s="279">
        <v>500</v>
      </c>
      <c r="ET38" s="279">
        <v>30</v>
      </c>
      <c r="EU38" s="279">
        <v>42</v>
      </c>
      <c r="EV38" s="279">
        <v>42</v>
      </c>
      <c r="EW38" s="279">
        <v>20</v>
      </c>
      <c r="EX38" s="279">
        <v>22</v>
      </c>
      <c r="EY38" s="279">
        <v>25</v>
      </c>
      <c r="EZ38" s="279"/>
      <c r="FA38" s="279"/>
      <c r="FB38" s="279"/>
      <c r="FC38" s="279">
        <v>60</v>
      </c>
      <c r="FD38" s="279">
        <v>60</v>
      </c>
      <c r="FE38" s="279">
        <v>60</v>
      </c>
      <c r="FF38" s="279"/>
      <c r="FG38" s="281"/>
      <c r="FH38" s="281"/>
      <c r="FI38" s="279">
        <v>95</v>
      </c>
      <c r="FJ38" s="279">
        <v>100</v>
      </c>
      <c r="FK38" s="279">
        <v>100</v>
      </c>
      <c r="FL38" s="328"/>
      <c r="FM38" s="328"/>
      <c r="FN38" s="328"/>
      <c r="FO38" s="328">
        <v>25</v>
      </c>
      <c r="FP38" s="328">
        <v>25</v>
      </c>
      <c r="FQ38" s="328">
        <v>25</v>
      </c>
      <c r="FR38" s="279"/>
      <c r="FS38" s="279"/>
      <c r="FT38" s="279"/>
      <c r="FU38" s="281">
        <v>200</v>
      </c>
      <c r="FV38" s="281">
        <v>250</v>
      </c>
      <c r="FW38" s="281">
        <v>250</v>
      </c>
      <c r="FX38" s="279"/>
      <c r="FY38" s="279"/>
      <c r="FZ38" s="279"/>
      <c r="GA38" s="279"/>
      <c r="GB38" s="279"/>
      <c r="GC38" s="279"/>
      <c r="GD38" s="279"/>
      <c r="GE38" s="279"/>
      <c r="GF38" s="279"/>
      <c r="GG38" s="279"/>
      <c r="GH38" s="279"/>
      <c r="GI38" s="279"/>
      <c r="GJ38" s="279"/>
      <c r="GK38" s="279"/>
      <c r="GL38" s="279"/>
      <c r="GM38" s="279"/>
      <c r="GN38" s="279"/>
      <c r="GO38" s="279"/>
      <c r="GP38" s="279"/>
      <c r="GQ38" s="279"/>
      <c r="GR38" s="279"/>
      <c r="GS38" s="279"/>
      <c r="GT38" s="279"/>
      <c r="GU38" s="274"/>
      <c r="GV38" s="284"/>
      <c r="GW38" s="284"/>
      <c r="GX38" s="274"/>
      <c r="GY38" s="279"/>
      <c r="GZ38" s="279"/>
      <c r="HA38" s="279"/>
      <c r="HB38" s="279"/>
      <c r="HC38" s="279"/>
      <c r="HD38" s="279"/>
      <c r="HE38" s="279"/>
      <c r="HF38" s="279"/>
      <c r="HG38" s="285"/>
      <c r="HH38" s="286"/>
      <c r="HI38" s="286"/>
      <c r="HJ38" s="287"/>
      <c r="HK38" s="279"/>
      <c r="HL38" s="279"/>
      <c r="HM38" s="279"/>
      <c r="HN38" s="279"/>
      <c r="HO38" s="279"/>
      <c r="HP38" s="279"/>
      <c r="HQ38" s="275">
        <f t="shared" si="4"/>
        <v>29600.6</v>
      </c>
      <c r="HR38" s="275">
        <f t="shared" si="5"/>
        <v>137771.6</v>
      </c>
      <c r="HS38" s="275">
        <f t="shared" si="6"/>
        <v>191815.6</v>
      </c>
      <c r="HT38" s="276"/>
      <c r="HU38" s="276"/>
      <c r="HV38" s="276"/>
      <c r="HW38" s="317"/>
      <c r="HX38" s="317"/>
      <c r="HY38" s="317"/>
      <c r="HZ38" s="317"/>
      <c r="IA38" s="317"/>
      <c r="IB38" s="317"/>
      <c r="IC38" s="317"/>
      <c r="ID38" s="317"/>
      <c r="IE38" s="317"/>
      <c r="IF38" s="317"/>
      <c r="IG38" s="317"/>
      <c r="IH38" s="317"/>
      <c r="II38" s="317"/>
      <c r="IJ38" s="317"/>
      <c r="IK38" s="317"/>
      <c r="IL38" s="317"/>
      <c r="IM38" s="317"/>
      <c r="IN38" s="317"/>
      <c r="IO38" s="317"/>
      <c r="IP38" s="317"/>
      <c r="IQ38" s="317"/>
      <c r="IR38" s="317"/>
      <c r="IS38" s="317"/>
      <c r="IT38" s="317"/>
    </row>
    <row r="39" spans="1:254" ht="36.75" customHeight="1">
      <c r="A39" s="277" t="s">
        <v>130</v>
      </c>
      <c r="B39" s="278" t="s">
        <v>131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328"/>
      <c r="AN39" s="328"/>
      <c r="AO39" s="328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1">
        <f>прил_9!C41</f>
        <v>10680</v>
      </c>
      <c r="BR39" s="271">
        <f>прил_9!D41</f>
        <v>6000</v>
      </c>
      <c r="BS39" s="271">
        <f>прил_9!E41</f>
        <v>10600</v>
      </c>
      <c r="BT39" s="291"/>
      <c r="BU39" s="291"/>
      <c r="BV39" s="291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82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279"/>
      <c r="EO39" s="279"/>
      <c r="EP39" s="279"/>
      <c r="EQ39" s="279"/>
      <c r="ER39" s="279"/>
      <c r="ES39" s="279"/>
      <c r="ET39" s="279"/>
      <c r="EU39" s="279"/>
      <c r="EV39" s="279"/>
      <c r="EW39" s="279"/>
      <c r="EX39" s="279"/>
      <c r="EY39" s="279"/>
      <c r="EZ39" s="279"/>
      <c r="FA39" s="279"/>
      <c r="FB39" s="279"/>
      <c r="FC39" s="279"/>
      <c r="FD39" s="279"/>
      <c r="FE39" s="279"/>
      <c r="FF39" s="279"/>
      <c r="FG39" s="279"/>
      <c r="FH39" s="279"/>
      <c r="FI39" s="279"/>
      <c r="FJ39" s="279"/>
      <c r="FK39" s="279"/>
      <c r="FL39" s="328"/>
      <c r="FM39" s="328"/>
      <c r="FN39" s="328"/>
      <c r="FO39" s="328"/>
      <c r="FP39" s="328"/>
      <c r="FQ39" s="328"/>
      <c r="FR39" s="279"/>
      <c r="FS39" s="279"/>
      <c r="FT39" s="279"/>
      <c r="FU39" s="279"/>
      <c r="FV39" s="279"/>
      <c r="FW39" s="279"/>
      <c r="FX39" s="279"/>
      <c r="FY39" s="279"/>
      <c r="FZ39" s="279"/>
      <c r="GA39" s="279"/>
      <c r="GB39" s="279"/>
      <c r="GC39" s="279"/>
      <c r="GD39" s="279"/>
      <c r="GE39" s="279"/>
      <c r="GF39" s="279"/>
      <c r="GG39" s="279"/>
      <c r="GH39" s="279"/>
      <c r="GI39" s="279"/>
      <c r="GJ39" s="279"/>
      <c r="GK39" s="279"/>
      <c r="GL39" s="279"/>
      <c r="GM39" s="279"/>
      <c r="GN39" s="279"/>
      <c r="GO39" s="279"/>
      <c r="GP39" s="279"/>
      <c r="GQ39" s="279"/>
      <c r="GR39" s="279"/>
      <c r="GS39" s="279"/>
      <c r="GT39" s="279"/>
      <c r="GU39" s="274"/>
      <c r="GV39" s="284"/>
      <c r="GW39" s="284"/>
      <c r="GX39" s="274"/>
      <c r="GY39" s="279"/>
      <c r="GZ39" s="279"/>
      <c r="HA39" s="279"/>
      <c r="HB39" s="279"/>
      <c r="HC39" s="279"/>
      <c r="HD39" s="279"/>
      <c r="HE39" s="279"/>
      <c r="HF39" s="279"/>
      <c r="HG39" s="285"/>
      <c r="HH39" s="286"/>
      <c r="HI39" s="286"/>
      <c r="HJ39" s="287"/>
      <c r="HK39" s="279"/>
      <c r="HL39" s="279"/>
      <c r="HM39" s="279"/>
      <c r="HN39" s="279"/>
      <c r="HO39" s="279"/>
      <c r="HP39" s="279"/>
      <c r="HQ39" s="275">
        <f t="shared" si="4"/>
        <v>10680</v>
      </c>
      <c r="HR39" s="275">
        <f t="shared" si="5"/>
        <v>6000</v>
      </c>
      <c r="HS39" s="275">
        <f t="shared" si="6"/>
        <v>10600</v>
      </c>
      <c r="HT39" s="276"/>
      <c r="HU39" s="276"/>
      <c r="HV39" s="276"/>
      <c r="HW39" s="317"/>
      <c r="HX39" s="317"/>
      <c r="HY39" s="317"/>
      <c r="HZ39" s="317"/>
      <c r="IA39" s="317"/>
      <c r="IB39" s="317"/>
      <c r="IC39" s="317"/>
      <c r="ID39" s="317"/>
      <c r="IE39" s="317"/>
      <c r="IF39" s="317"/>
      <c r="IG39" s="317"/>
      <c r="IH39" s="317"/>
      <c r="II39" s="317"/>
      <c r="IJ39" s="317"/>
      <c r="IK39" s="317"/>
      <c r="IL39" s="317"/>
      <c r="IM39" s="317"/>
      <c r="IN39" s="317"/>
      <c r="IO39" s="317"/>
      <c r="IP39" s="317"/>
      <c r="IQ39" s="317"/>
      <c r="IR39" s="317"/>
      <c r="IS39" s="317"/>
      <c r="IT39" s="317"/>
    </row>
    <row r="40" spans="1:254" ht="36.75" customHeight="1">
      <c r="A40" s="277" t="s">
        <v>132</v>
      </c>
      <c r="B40" s="278" t="s">
        <v>135</v>
      </c>
      <c r="C40" s="279"/>
      <c r="D40" s="279"/>
      <c r="E40" s="279"/>
      <c r="F40" s="279">
        <v>30</v>
      </c>
      <c r="G40" s="279">
        <v>30</v>
      </c>
      <c r="H40" s="279">
        <v>30</v>
      </c>
      <c r="I40" s="279">
        <v>30</v>
      </c>
      <c r="J40" s="279">
        <v>50</v>
      </c>
      <c r="K40" s="279">
        <v>50</v>
      </c>
      <c r="L40" s="279"/>
      <c r="M40" s="279"/>
      <c r="N40" s="279"/>
      <c r="O40" s="279"/>
      <c r="P40" s="279"/>
      <c r="Q40" s="279"/>
      <c r="R40" s="279"/>
      <c r="S40" s="279"/>
      <c r="T40" s="279"/>
      <c r="U40" s="279">
        <f>прил_7!C42</f>
        <v>60.9</v>
      </c>
      <c r="V40" s="279">
        <f>прил_7!D42</f>
        <v>60.9</v>
      </c>
      <c r="W40" s="279">
        <f>прил_7!E42</f>
        <v>60.9</v>
      </c>
      <c r="X40" s="279">
        <v>1822</v>
      </c>
      <c r="Y40" s="279">
        <v>1912.3</v>
      </c>
      <c r="Z40" s="279">
        <v>2300</v>
      </c>
      <c r="AA40" s="279"/>
      <c r="AB40" s="279"/>
      <c r="AC40" s="279"/>
      <c r="AD40" s="279"/>
      <c r="AE40" s="279"/>
      <c r="AF40" s="279"/>
      <c r="AG40" s="279">
        <v>50</v>
      </c>
      <c r="AH40" s="279">
        <v>50</v>
      </c>
      <c r="AI40" s="279">
        <v>50</v>
      </c>
      <c r="AJ40" s="279">
        <v>1165</v>
      </c>
      <c r="AK40" s="279">
        <v>350</v>
      </c>
      <c r="AL40" s="279">
        <v>360</v>
      </c>
      <c r="AM40" s="328">
        <v>420</v>
      </c>
      <c r="AN40" s="328">
        <v>460</v>
      </c>
      <c r="AO40" s="328">
        <v>600</v>
      </c>
      <c r="AP40" s="279">
        <v>355</v>
      </c>
      <c r="AQ40" s="279">
        <v>350</v>
      </c>
      <c r="AR40" s="279">
        <v>400</v>
      </c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1">
        <f>прил_9!C42</f>
        <v>0</v>
      </c>
      <c r="BR40" s="271">
        <f>прил_9!D42</f>
        <v>0</v>
      </c>
      <c r="BS40" s="271">
        <f>прил_9!E42</f>
        <v>0</v>
      </c>
      <c r="BT40" s="291">
        <v>2500</v>
      </c>
      <c r="BU40" s="291">
        <v>3000</v>
      </c>
      <c r="BV40" s="291">
        <v>4000</v>
      </c>
      <c r="BW40" s="291">
        <v>14300</v>
      </c>
      <c r="BX40" s="291">
        <v>14270</v>
      </c>
      <c r="BY40" s="291">
        <v>18000</v>
      </c>
      <c r="BZ40" s="279"/>
      <c r="CA40" s="279"/>
      <c r="CB40" s="279"/>
      <c r="CC40" s="279"/>
      <c r="CD40" s="279"/>
      <c r="CE40" s="279"/>
      <c r="CF40" s="279">
        <v>120</v>
      </c>
      <c r="CG40" s="279">
        <v>130</v>
      </c>
      <c r="CH40" s="279">
        <v>170</v>
      </c>
      <c r="CI40" s="279">
        <v>125</v>
      </c>
      <c r="CJ40" s="279">
        <v>140</v>
      </c>
      <c r="CK40" s="279">
        <v>200</v>
      </c>
      <c r="CL40" s="279">
        <v>85</v>
      </c>
      <c r="CM40" s="279">
        <v>111</v>
      </c>
      <c r="CN40" s="279">
        <v>128</v>
      </c>
      <c r="CO40" s="279">
        <v>56</v>
      </c>
      <c r="CP40" s="279">
        <v>20</v>
      </c>
      <c r="CQ40" s="279">
        <v>25</v>
      </c>
      <c r="CR40" s="279"/>
      <c r="CS40" s="279"/>
      <c r="CT40" s="279"/>
      <c r="CU40" s="279">
        <v>350</v>
      </c>
      <c r="CV40" s="279">
        <v>380</v>
      </c>
      <c r="CW40" s="279">
        <v>400</v>
      </c>
      <c r="CX40" s="279"/>
      <c r="CY40" s="279"/>
      <c r="CZ40" s="279"/>
      <c r="DA40" s="279">
        <v>2166</v>
      </c>
      <c r="DB40" s="279"/>
      <c r="DC40" s="282"/>
      <c r="DD40" s="279">
        <v>100</v>
      </c>
      <c r="DE40" s="279">
        <v>120</v>
      </c>
      <c r="DF40" s="279">
        <v>130</v>
      </c>
      <c r="DG40" s="279"/>
      <c r="DH40" s="279"/>
      <c r="DI40" s="279"/>
      <c r="DJ40" s="279">
        <v>70</v>
      </c>
      <c r="DK40" s="279">
        <v>80</v>
      </c>
      <c r="DL40" s="279">
        <v>90</v>
      </c>
      <c r="DM40" s="279">
        <v>50</v>
      </c>
      <c r="DN40" s="279">
        <v>60</v>
      </c>
      <c r="DO40" s="279">
        <v>75</v>
      </c>
      <c r="DP40" s="279"/>
      <c r="DQ40" s="279"/>
      <c r="DR40" s="279"/>
      <c r="DS40" s="279"/>
      <c r="DT40" s="279"/>
      <c r="DU40" s="279"/>
      <c r="DV40" s="279"/>
      <c r="DW40" s="279"/>
      <c r="DX40" s="279"/>
      <c r="DY40" s="279">
        <v>53</v>
      </c>
      <c r="DZ40" s="279">
        <v>60</v>
      </c>
      <c r="EA40" s="279">
        <v>80</v>
      </c>
      <c r="EB40" s="279"/>
      <c r="EC40" s="279"/>
      <c r="ED40" s="279"/>
      <c r="EE40" s="279"/>
      <c r="EF40" s="279"/>
      <c r="EG40" s="279"/>
      <c r="EH40" s="279">
        <v>3500</v>
      </c>
      <c r="EI40" s="279">
        <v>3500</v>
      </c>
      <c r="EJ40" s="279">
        <v>5100</v>
      </c>
      <c r="EK40" s="279"/>
      <c r="EL40" s="279"/>
      <c r="EM40" s="279"/>
      <c r="EN40" s="279"/>
      <c r="EO40" s="279"/>
      <c r="EP40" s="279"/>
      <c r="EQ40" s="279">
        <v>311</v>
      </c>
      <c r="ER40" s="279">
        <v>338</v>
      </c>
      <c r="ES40" s="279">
        <v>500</v>
      </c>
      <c r="ET40" s="279">
        <v>40</v>
      </c>
      <c r="EU40" s="279">
        <v>60</v>
      </c>
      <c r="EV40" s="279">
        <v>60</v>
      </c>
      <c r="EW40" s="279">
        <v>20</v>
      </c>
      <c r="EX40" s="279">
        <v>22</v>
      </c>
      <c r="EY40" s="279">
        <v>25</v>
      </c>
      <c r="EZ40" s="279"/>
      <c r="FA40" s="279"/>
      <c r="FB40" s="279"/>
      <c r="FC40" s="279">
        <v>98</v>
      </c>
      <c r="FD40" s="291">
        <v>298</v>
      </c>
      <c r="FE40" s="291">
        <v>545</v>
      </c>
      <c r="FF40" s="279">
        <v>70</v>
      </c>
      <c r="FG40" s="279">
        <v>80</v>
      </c>
      <c r="FH40" s="279">
        <v>90</v>
      </c>
      <c r="FI40" s="279">
        <v>110</v>
      </c>
      <c r="FJ40" s="279">
        <v>130</v>
      </c>
      <c r="FK40" s="279">
        <v>150</v>
      </c>
      <c r="FL40" s="328"/>
      <c r="FM40" s="328"/>
      <c r="FN40" s="328"/>
      <c r="FO40" s="328">
        <v>256</v>
      </c>
      <c r="FP40" s="328">
        <v>256</v>
      </c>
      <c r="FQ40" s="328">
        <v>256</v>
      </c>
      <c r="FR40" s="279"/>
      <c r="FS40" s="279"/>
      <c r="FT40" s="279"/>
      <c r="FU40" s="279">
        <v>5</v>
      </c>
      <c r="FV40" s="279">
        <v>9</v>
      </c>
      <c r="FW40" s="279">
        <v>9</v>
      </c>
      <c r="FX40" s="279"/>
      <c r="FY40" s="279"/>
      <c r="FZ40" s="279"/>
      <c r="GA40" s="279"/>
      <c r="GB40" s="279"/>
      <c r="GC40" s="279"/>
      <c r="GD40" s="279"/>
      <c r="GE40" s="279"/>
      <c r="GF40" s="279"/>
      <c r="GG40" s="279"/>
      <c r="GH40" s="279"/>
      <c r="GI40" s="279"/>
      <c r="GJ40" s="279"/>
      <c r="GK40" s="279"/>
      <c r="GL40" s="279"/>
      <c r="GM40" s="279"/>
      <c r="GN40" s="279"/>
      <c r="GO40" s="279"/>
      <c r="GP40" s="279"/>
      <c r="GQ40" s="279"/>
      <c r="GR40" s="279"/>
      <c r="GS40" s="279"/>
      <c r="GT40" s="279"/>
      <c r="GU40" s="274"/>
      <c r="GV40" s="284"/>
      <c r="GW40" s="284"/>
      <c r="GX40" s="274"/>
      <c r="GY40" s="279"/>
      <c r="GZ40" s="279"/>
      <c r="HA40" s="279"/>
      <c r="HB40" s="279"/>
      <c r="HC40" s="279"/>
      <c r="HD40" s="279"/>
      <c r="HE40" s="279"/>
      <c r="HF40" s="279"/>
      <c r="HG40" s="285"/>
      <c r="HH40" s="286"/>
      <c r="HI40" s="286"/>
      <c r="HJ40" s="287"/>
      <c r="HK40" s="279"/>
      <c r="HL40" s="279"/>
      <c r="HM40" s="279"/>
      <c r="HN40" s="279"/>
      <c r="HO40" s="279"/>
      <c r="HP40" s="279"/>
      <c r="HQ40" s="275">
        <f t="shared" si="4"/>
        <v>28317.9</v>
      </c>
      <c r="HR40" s="275">
        <f t="shared" si="5"/>
        <v>26327.2</v>
      </c>
      <c r="HS40" s="275">
        <f t="shared" si="6"/>
        <v>33883.9</v>
      </c>
      <c r="HT40" s="276"/>
      <c r="HU40" s="276"/>
      <c r="HV40" s="276"/>
      <c r="HW40" s="317"/>
      <c r="HX40" s="317"/>
      <c r="HY40" s="317"/>
      <c r="HZ40" s="317"/>
      <c r="IA40" s="317"/>
      <c r="IB40" s="317"/>
      <c r="IC40" s="317"/>
      <c r="ID40" s="317"/>
      <c r="IE40" s="317"/>
      <c r="IF40" s="317"/>
      <c r="IG40" s="317"/>
      <c r="IH40" s="317"/>
      <c r="II40" s="317"/>
      <c r="IJ40" s="317"/>
      <c r="IK40" s="317"/>
      <c r="IL40" s="317"/>
      <c r="IM40" s="317"/>
      <c r="IN40" s="317"/>
      <c r="IO40" s="317"/>
      <c r="IP40" s="317"/>
      <c r="IQ40" s="317"/>
      <c r="IR40" s="317"/>
      <c r="IS40" s="317"/>
      <c r="IT40" s="317"/>
    </row>
    <row r="41" spans="1:254" ht="36.75" customHeight="1" hidden="1">
      <c r="A41" s="270" t="s">
        <v>136</v>
      </c>
      <c r="B41" s="298" t="s">
        <v>137</v>
      </c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329"/>
      <c r="AN41" s="329"/>
      <c r="AO41" s="32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299"/>
      <c r="CY41" s="299"/>
      <c r="CZ41" s="299"/>
      <c r="DA41" s="299"/>
      <c r="DB41" s="299"/>
      <c r="DC41" s="282"/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299"/>
      <c r="DO41" s="299"/>
      <c r="DP41" s="299"/>
      <c r="DQ41" s="299"/>
      <c r="DR41" s="299"/>
      <c r="DS41" s="299"/>
      <c r="DT41" s="299"/>
      <c r="DU41" s="299"/>
      <c r="DV41" s="299"/>
      <c r="DW41" s="299"/>
      <c r="DX41" s="299"/>
      <c r="DY41" s="299"/>
      <c r="DZ41" s="299"/>
      <c r="EA41" s="299"/>
      <c r="EB41" s="299"/>
      <c r="EC41" s="299"/>
      <c r="ED41" s="299"/>
      <c r="EE41" s="299"/>
      <c r="EF41" s="299"/>
      <c r="EG41" s="299"/>
      <c r="EH41" s="299"/>
      <c r="EI41" s="299"/>
      <c r="EJ41" s="299"/>
      <c r="EK41" s="299"/>
      <c r="EL41" s="299"/>
      <c r="EM41" s="299"/>
      <c r="EN41" s="299"/>
      <c r="EO41" s="299"/>
      <c r="EP41" s="299"/>
      <c r="EQ41" s="299"/>
      <c r="ER41" s="299"/>
      <c r="ES41" s="299"/>
      <c r="ET41" s="299"/>
      <c r="EU41" s="299"/>
      <c r="EV41" s="299"/>
      <c r="EW41" s="299"/>
      <c r="EX41" s="299"/>
      <c r="EY41" s="299"/>
      <c r="EZ41" s="299"/>
      <c r="FA41" s="299"/>
      <c r="FB41" s="299"/>
      <c r="FC41" s="299"/>
      <c r="FD41" s="299"/>
      <c r="FE41" s="299"/>
      <c r="FF41" s="299"/>
      <c r="FG41" s="299"/>
      <c r="FH41" s="299"/>
      <c r="FI41" s="299"/>
      <c r="FJ41" s="299"/>
      <c r="FK41" s="299"/>
      <c r="FL41" s="329"/>
      <c r="FM41" s="329"/>
      <c r="FN41" s="329"/>
      <c r="FO41" s="329"/>
      <c r="FP41" s="329"/>
      <c r="FQ41" s="329"/>
      <c r="FR41" s="299"/>
      <c r="FS41" s="299"/>
      <c r="FT41" s="299"/>
      <c r="FU41" s="299"/>
      <c r="FV41" s="299"/>
      <c r="FW41" s="299"/>
      <c r="FX41" s="299"/>
      <c r="FY41" s="299"/>
      <c r="FZ41" s="299"/>
      <c r="GA41" s="299"/>
      <c r="GB41" s="299"/>
      <c r="GC41" s="299"/>
      <c r="GD41" s="299"/>
      <c r="GE41" s="299"/>
      <c r="GF41" s="299"/>
      <c r="GG41" s="299"/>
      <c r="GH41" s="299"/>
      <c r="GI41" s="299"/>
      <c r="GJ41" s="299"/>
      <c r="GK41" s="299"/>
      <c r="GL41" s="299"/>
      <c r="GM41" s="299"/>
      <c r="GN41" s="299"/>
      <c r="GO41" s="299"/>
      <c r="GP41" s="299"/>
      <c r="GQ41" s="299"/>
      <c r="GR41" s="299"/>
      <c r="GS41" s="299"/>
      <c r="GT41" s="299"/>
      <c r="GU41" s="274"/>
      <c r="GV41" s="300"/>
      <c r="GW41" s="300"/>
      <c r="GX41" s="274"/>
      <c r="GY41" s="299"/>
      <c r="GZ41" s="299"/>
      <c r="HA41" s="271"/>
      <c r="HB41" s="299"/>
      <c r="HC41" s="299"/>
      <c r="HD41" s="299"/>
      <c r="HE41" s="299"/>
      <c r="HF41" s="299"/>
      <c r="HG41" s="285"/>
      <c r="HH41" s="286"/>
      <c r="HI41" s="286"/>
      <c r="HJ41" s="301"/>
      <c r="HK41" s="299"/>
      <c r="HL41" s="299"/>
      <c r="HM41" s="299"/>
      <c r="HN41" s="299"/>
      <c r="HO41" s="299"/>
      <c r="HP41" s="299"/>
      <c r="HQ41" s="275">
        <f t="shared" si="4"/>
        <v>0</v>
      </c>
      <c r="HR41" s="275">
        <f t="shared" si="5"/>
        <v>0</v>
      </c>
      <c r="HS41" s="275">
        <f t="shared" si="6"/>
        <v>0</v>
      </c>
      <c r="HT41" s="276"/>
      <c r="HU41" s="276"/>
      <c r="HV41" s="276"/>
      <c r="HW41" s="317"/>
      <c r="HX41" s="317"/>
      <c r="HY41" s="317"/>
      <c r="HZ41" s="317"/>
      <c r="IA41" s="317"/>
      <c r="IB41" s="317"/>
      <c r="IC41" s="317"/>
      <c r="ID41" s="317"/>
      <c r="IE41" s="317"/>
      <c r="IF41" s="317"/>
      <c r="IG41" s="317"/>
      <c r="IH41" s="317"/>
      <c r="II41" s="317"/>
      <c r="IJ41" s="317"/>
      <c r="IK41" s="317"/>
      <c r="IL41" s="317"/>
      <c r="IM41" s="317"/>
      <c r="IN41" s="317"/>
      <c r="IO41" s="317"/>
      <c r="IP41" s="317"/>
      <c r="IQ41" s="317"/>
      <c r="IR41" s="317"/>
      <c r="IS41" s="317"/>
      <c r="IT41" s="317"/>
    </row>
    <row r="42" spans="1:254" ht="36.75" customHeight="1" hidden="1">
      <c r="A42" s="270" t="s">
        <v>138</v>
      </c>
      <c r="B42" s="298" t="s">
        <v>139</v>
      </c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329"/>
      <c r="AN42" s="329"/>
      <c r="AO42" s="32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  <c r="CZ42" s="299"/>
      <c r="DA42" s="299"/>
      <c r="DB42" s="299"/>
      <c r="DC42" s="282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299"/>
      <c r="DP42" s="299"/>
      <c r="DQ42" s="299"/>
      <c r="DR42" s="299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299"/>
      <c r="EE42" s="299"/>
      <c r="EF42" s="299"/>
      <c r="EG42" s="299"/>
      <c r="EH42" s="299"/>
      <c r="EI42" s="299"/>
      <c r="EJ42" s="299"/>
      <c r="EK42" s="299"/>
      <c r="EL42" s="299"/>
      <c r="EM42" s="299"/>
      <c r="EN42" s="299"/>
      <c r="EO42" s="299"/>
      <c r="EP42" s="299"/>
      <c r="EQ42" s="299"/>
      <c r="ER42" s="299"/>
      <c r="ES42" s="299"/>
      <c r="ET42" s="299"/>
      <c r="EU42" s="299"/>
      <c r="EV42" s="299"/>
      <c r="EW42" s="299"/>
      <c r="EX42" s="299"/>
      <c r="EY42" s="299"/>
      <c r="EZ42" s="299"/>
      <c r="FA42" s="299"/>
      <c r="FB42" s="299"/>
      <c r="FC42" s="299"/>
      <c r="FD42" s="299"/>
      <c r="FE42" s="299"/>
      <c r="FF42" s="299"/>
      <c r="FG42" s="299"/>
      <c r="FH42" s="299"/>
      <c r="FI42" s="299"/>
      <c r="FJ42" s="299"/>
      <c r="FK42" s="299"/>
      <c r="FL42" s="329"/>
      <c r="FM42" s="329"/>
      <c r="FN42" s="329"/>
      <c r="FO42" s="329"/>
      <c r="FP42" s="329"/>
      <c r="FQ42" s="329"/>
      <c r="FR42" s="299"/>
      <c r="FS42" s="299"/>
      <c r="FT42" s="299"/>
      <c r="FU42" s="299"/>
      <c r="FV42" s="299"/>
      <c r="FW42" s="299"/>
      <c r="FX42" s="299"/>
      <c r="FY42" s="299"/>
      <c r="FZ42" s="299"/>
      <c r="GA42" s="299"/>
      <c r="GB42" s="299"/>
      <c r="GC42" s="299"/>
      <c r="GD42" s="299"/>
      <c r="GE42" s="299"/>
      <c r="GF42" s="299"/>
      <c r="GG42" s="299"/>
      <c r="GH42" s="299"/>
      <c r="GI42" s="299"/>
      <c r="GJ42" s="299"/>
      <c r="GK42" s="299"/>
      <c r="GL42" s="299"/>
      <c r="GM42" s="299"/>
      <c r="GN42" s="299"/>
      <c r="GO42" s="299"/>
      <c r="GP42" s="299"/>
      <c r="GQ42" s="299"/>
      <c r="GR42" s="299"/>
      <c r="GS42" s="299"/>
      <c r="GT42" s="299"/>
      <c r="GU42" s="274"/>
      <c r="GV42" s="300"/>
      <c r="GW42" s="300"/>
      <c r="GX42" s="274"/>
      <c r="GY42" s="299"/>
      <c r="GZ42" s="299"/>
      <c r="HA42" s="271"/>
      <c r="HB42" s="299"/>
      <c r="HC42" s="299"/>
      <c r="HD42" s="299"/>
      <c r="HE42" s="299"/>
      <c r="HF42" s="299"/>
      <c r="HG42" s="285"/>
      <c r="HH42" s="274"/>
      <c r="HI42" s="274"/>
      <c r="HJ42" s="300"/>
      <c r="HK42" s="299"/>
      <c r="HL42" s="299"/>
      <c r="HM42" s="299"/>
      <c r="HN42" s="299"/>
      <c r="HO42" s="299"/>
      <c r="HP42" s="299"/>
      <c r="HQ42" s="275">
        <f t="shared" si="4"/>
        <v>0</v>
      </c>
      <c r="HR42" s="275">
        <f t="shared" si="5"/>
        <v>0</v>
      </c>
      <c r="HS42" s="275">
        <f t="shared" si="6"/>
        <v>0</v>
      </c>
      <c r="HT42" s="276"/>
      <c r="HU42" s="276"/>
      <c r="HV42" s="276"/>
      <c r="HW42" s="317"/>
      <c r="HX42" s="317"/>
      <c r="HY42" s="317"/>
      <c r="HZ42" s="317"/>
      <c r="IA42" s="317"/>
      <c r="IB42" s="317"/>
      <c r="IC42" s="317"/>
      <c r="ID42" s="317"/>
      <c r="IE42" s="317"/>
      <c r="IF42" s="317"/>
      <c r="IG42" s="317"/>
      <c r="IH42" s="317"/>
      <c r="II42" s="317"/>
      <c r="IJ42" s="317"/>
      <c r="IK42" s="317"/>
      <c r="IL42" s="317"/>
      <c r="IM42" s="317"/>
      <c r="IN42" s="317"/>
      <c r="IO42" s="317"/>
      <c r="IP42" s="317"/>
      <c r="IQ42" s="317"/>
      <c r="IR42" s="317"/>
      <c r="IS42" s="317"/>
      <c r="IT42" s="317"/>
    </row>
    <row r="43" spans="1:254" ht="36.75" customHeight="1" hidden="1">
      <c r="A43" s="277" t="s">
        <v>140</v>
      </c>
      <c r="B43" s="302" t="s">
        <v>141</v>
      </c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30"/>
      <c r="AN43" s="330"/>
      <c r="AO43" s="330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3"/>
      <c r="BU43" s="303"/>
      <c r="BV43" s="303"/>
      <c r="BW43" s="303"/>
      <c r="BX43" s="303"/>
      <c r="BY43" s="303"/>
      <c r="BZ43" s="303"/>
      <c r="CA43" s="303"/>
      <c r="CB43" s="303"/>
      <c r="CC43" s="303"/>
      <c r="CD43" s="303"/>
      <c r="CE43" s="303"/>
      <c r="CF43" s="303"/>
      <c r="CG43" s="303"/>
      <c r="CH43" s="303"/>
      <c r="CI43" s="303"/>
      <c r="CJ43" s="303"/>
      <c r="CK43" s="303"/>
      <c r="CL43" s="303"/>
      <c r="CM43" s="303"/>
      <c r="CN43" s="303"/>
      <c r="CO43" s="303"/>
      <c r="CP43" s="303"/>
      <c r="CQ43" s="303"/>
      <c r="CR43" s="303"/>
      <c r="CS43" s="303"/>
      <c r="CT43" s="303"/>
      <c r="CU43" s="303"/>
      <c r="CV43" s="303"/>
      <c r="CW43" s="303"/>
      <c r="CX43" s="303"/>
      <c r="CY43" s="303"/>
      <c r="CZ43" s="303"/>
      <c r="DA43" s="303"/>
      <c r="DB43" s="303"/>
      <c r="DC43" s="282"/>
      <c r="DD43" s="303"/>
      <c r="DE43" s="303"/>
      <c r="DF43" s="303"/>
      <c r="DG43" s="303"/>
      <c r="DH43" s="303"/>
      <c r="DI43" s="303"/>
      <c r="DJ43" s="303"/>
      <c r="DK43" s="303"/>
      <c r="DL43" s="303"/>
      <c r="DM43" s="303"/>
      <c r="DN43" s="303"/>
      <c r="DO43" s="303"/>
      <c r="DP43" s="303"/>
      <c r="DQ43" s="303"/>
      <c r="DR43" s="303"/>
      <c r="DS43" s="303"/>
      <c r="DT43" s="303"/>
      <c r="DU43" s="303"/>
      <c r="DV43" s="303"/>
      <c r="DW43" s="303"/>
      <c r="DX43" s="303"/>
      <c r="DY43" s="303"/>
      <c r="DZ43" s="303"/>
      <c r="EA43" s="303"/>
      <c r="EB43" s="303"/>
      <c r="EC43" s="303"/>
      <c r="ED43" s="303"/>
      <c r="EE43" s="303"/>
      <c r="EF43" s="303"/>
      <c r="EG43" s="303"/>
      <c r="EH43" s="303"/>
      <c r="EI43" s="303"/>
      <c r="EJ43" s="303"/>
      <c r="EK43" s="303"/>
      <c r="EL43" s="303"/>
      <c r="EM43" s="303"/>
      <c r="EN43" s="303"/>
      <c r="EO43" s="303"/>
      <c r="EP43" s="303"/>
      <c r="EQ43" s="303"/>
      <c r="ER43" s="303"/>
      <c r="ES43" s="303"/>
      <c r="ET43" s="303"/>
      <c r="EU43" s="303"/>
      <c r="EV43" s="303"/>
      <c r="EW43" s="303"/>
      <c r="EX43" s="303"/>
      <c r="EY43" s="303"/>
      <c r="EZ43" s="303"/>
      <c r="FA43" s="303"/>
      <c r="FB43" s="303"/>
      <c r="FC43" s="303"/>
      <c r="FD43" s="303"/>
      <c r="FE43" s="303"/>
      <c r="FF43" s="303"/>
      <c r="FG43" s="303"/>
      <c r="FH43" s="303"/>
      <c r="FI43" s="303"/>
      <c r="FJ43" s="303"/>
      <c r="FK43" s="303"/>
      <c r="FL43" s="330"/>
      <c r="FM43" s="330"/>
      <c r="FN43" s="330"/>
      <c r="FO43" s="330"/>
      <c r="FP43" s="330"/>
      <c r="FQ43" s="330"/>
      <c r="FR43" s="303"/>
      <c r="FS43" s="303"/>
      <c r="FT43" s="303"/>
      <c r="FU43" s="303"/>
      <c r="FV43" s="303"/>
      <c r="FW43" s="303"/>
      <c r="FX43" s="303"/>
      <c r="FY43" s="303"/>
      <c r="FZ43" s="303"/>
      <c r="GA43" s="303"/>
      <c r="GB43" s="303"/>
      <c r="GC43" s="303"/>
      <c r="GD43" s="303"/>
      <c r="GE43" s="303"/>
      <c r="GF43" s="303"/>
      <c r="GG43" s="303"/>
      <c r="GH43" s="303"/>
      <c r="GI43" s="303"/>
      <c r="GJ43" s="303"/>
      <c r="GK43" s="303"/>
      <c r="GL43" s="303"/>
      <c r="GM43" s="303"/>
      <c r="GN43" s="303"/>
      <c r="GO43" s="303"/>
      <c r="GP43" s="303"/>
      <c r="GQ43" s="303"/>
      <c r="GR43" s="303"/>
      <c r="GS43" s="303"/>
      <c r="GT43" s="303"/>
      <c r="GU43" s="274"/>
      <c r="GV43" s="304"/>
      <c r="GW43" s="304"/>
      <c r="GX43" s="274"/>
      <c r="GY43" s="303"/>
      <c r="GZ43" s="303"/>
      <c r="HA43" s="279"/>
      <c r="HB43" s="303"/>
      <c r="HC43" s="303"/>
      <c r="HD43" s="303"/>
      <c r="HE43" s="303"/>
      <c r="HF43" s="303"/>
      <c r="HG43" s="285"/>
      <c r="HH43" s="274"/>
      <c r="HI43" s="274"/>
      <c r="HJ43" s="304"/>
      <c r="HK43" s="303"/>
      <c r="HL43" s="303"/>
      <c r="HM43" s="303"/>
      <c r="HN43" s="303"/>
      <c r="HO43" s="303"/>
      <c r="HP43" s="303"/>
      <c r="HQ43" s="275">
        <f t="shared" si="4"/>
        <v>0</v>
      </c>
      <c r="HR43" s="275">
        <f t="shared" si="5"/>
        <v>0</v>
      </c>
      <c r="HS43" s="275">
        <f t="shared" si="6"/>
        <v>0</v>
      </c>
      <c r="HT43" s="276"/>
      <c r="HU43" s="276"/>
      <c r="HV43" s="276"/>
      <c r="HW43" s="317"/>
      <c r="HX43" s="317"/>
      <c r="HY43" s="317"/>
      <c r="HZ43" s="317"/>
      <c r="IA43" s="317"/>
      <c r="IB43" s="317"/>
      <c r="IC43" s="317"/>
      <c r="ID43" s="317"/>
      <c r="IE43" s="317"/>
      <c r="IF43" s="317"/>
      <c r="IG43" s="317"/>
      <c r="IH43" s="317"/>
      <c r="II43" s="317"/>
      <c r="IJ43" s="317"/>
      <c r="IK43" s="317"/>
      <c r="IL43" s="317"/>
      <c r="IM43" s="317"/>
      <c r="IN43" s="317"/>
      <c r="IO43" s="317"/>
      <c r="IP43" s="317"/>
      <c r="IQ43" s="317"/>
      <c r="IR43" s="317"/>
      <c r="IS43" s="317"/>
      <c r="IT43" s="317"/>
    </row>
    <row r="44" spans="1:254" ht="45.75" customHeight="1" hidden="1">
      <c r="A44" s="277" t="s">
        <v>142</v>
      </c>
      <c r="B44" s="302" t="s">
        <v>143</v>
      </c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30"/>
      <c r="AN44" s="330"/>
      <c r="AO44" s="330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282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  <c r="EI44" s="303"/>
      <c r="EJ44" s="303"/>
      <c r="EK44" s="303"/>
      <c r="EL44" s="303"/>
      <c r="EM44" s="303"/>
      <c r="EN44" s="303"/>
      <c r="EO44" s="303"/>
      <c r="EP44" s="303"/>
      <c r="EQ44" s="303"/>
      <c r="ER44" s="303"/>
      <c r="ES44" s="303"/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303"/>
      <c r="FF44" s="303"/>
      <c r="FG44" s="303"/>
      <c r="FH44" s="303"/>
      <c r="FI44" s="303"/>
      <c r="FJ44" s="303"/>
      <c r="FK44" s="303"/>
      <c r="FL44" s="330"/>
      <c r="FM44" s="330"/>
      <c r="FN44" s="330"/>
      <c r="FO44" s="330"/>
      <c r="FP44" s="330"/>
      <c r="FQ44" s="330"/>
      <c r="FR44" s="303"/>
      <c r="FS44" s="303"/>
      <c r="FT44" s="303"/>
      <c r="FU44" s="303"/>
      <c r="FV44" s="303"/>
      <c r="FW44" s="303"/>
      <c r="FX44" s="303"/>
      <c r="FY44" s="303"/>
      <c r="FZ44" s="303"/>
      <c r="GA44" s="303"/>
      <c r="GB44" s="303"/>
      <c r="GC44" s="303"/>
      <c r="GD44" s="303"/>
      <c r="GE44" s="303"/>
      <c r="GF44" s="303"/>
      <c r="GG44" s="303"/>
      <c r="GH44" s="303"/>
      <c r="GI44" s="303"/>
      <c r="GJ44" s="303"/>
      <c r="GK44" s="303"/>
      <c r="GL44" s="303"/>
      <c r="GM44" s="303"/>
      <c r="GN44" s="303"/>
      <c r="GO44" s="303"/>
      <c r="GP44" s="303"/>
      <c r="GQ44" s="303"/>
      <c r="GR44" s="303"/>
      <c r="GS44" s="303"/>
      <c r="GT44" s="303"/>
      <c r="GU44" s="274"/>
      <c r="GV44" s="304"/>
      <c r="GW44" s="304"/>
      <c r="GX44" s="274"/>
      <c r="GY44" s="303"/>
      <c r="GZ44" s="303"/>
      <c r="HA44" s="279"/>
      <c r="HB44" s="303"/>
      <c r="HC44" s="303"/>
      <c r="HD44" s="303"/>
      <c r="HE44" s="303"/>
      <c r="HF44" s="303"/>
      <c r="HG44" s="285"/>
      <c r="HH44" s="274"/>
      <c r="HI44" s="274"/>
      <c r="HJ44" s="304"/>
      <c r="HK44" s="303"/>
      <c r="HL44" s="303"/>
      <c r="HM44" s="303"/>
      <c r="HN44" s="303"/>
      <c r="HO44" s="303"/>
      <c r="HP44" s="303"/>
      <c r="HQ44" s="275">
        <f t="shared" si="4"/>
        <v>0</v>
      </c>
      <c r="HR44" s="275">
        <f t="shared" si="5"/>
        <v>0</v>
      </c>
      <c r="HS44" s="275">
        <f t="shared" si="6"/>
        <v>0</v>
      </c>
      <c r="HT44" s="276"/>
      <c r="HU44" s="276"/>
      <c r="HV44" s="276"/>
      <c r="HW44" s="317"/>
      <c r="HX44" s="317"/>
      <c r="HY44" s="317"/>
      <c r="HZ44" s="317"/>
      <c r="IA44" s="317"/>
      <c r="IB44" s="317"/>
      <c r="IC44" s="317"/>
      <c r="ID44" s="317"/>
      <c r="IE44" s="317"/>
      <c r="IF44" s="317"/>
      <c r="IG44" s="317"/>
      <c r="IH44" s="317"/>
      <c r="II44" s="317"/>
      <c r="IJ44" s="317"/>
      <c r="IK44" s="317"/>
      <c r="IL44" s="317"/>
      <c r="IM44" s="317"/>
      <c r="IN44" s="317"/>
      <c r="IO44" s="317"/>
      <c r="IP44" s="317"/>
      <c r="IQ44" s="317"/>
      <c r="IR44" s="317"/>
      <c r="IS44" s="317"/>
      <c r="IT44" s="317"/>
    </row>
    <row r="45" spans="1:254" ht="36.75" customHeight="1">
      <c r="A45" s="394" t="s">
        <v>144</v>
      </c>
      <c r="B45" s="394"/>
      <c r="C45" s="305">
        <f>C42+C41+C37+C36+C28+C25+C22+C15+C11+C32</f>
        <v>1359</v>
      </c>
      <c r="D45" s="305">
        <f aca="true" t="shared" si="31" ref="D45:BR45">D42+D41+D37+D36+D28+D25+D22+D15+D11+D32</f>
        <v>1359</v>
      </c>
      <c r="E45" s="305">
        <f t="shared" si="31"/>
        <v>1359</v>
      </c>
      <c r="F45" s="305">
        <f t="shared" si="31"/>
        <v>1868</v>
      </c>
      <c r="G45" s="305">
        <f t="shared" si="31"/>
        <v>1856.0100000000002</v>
      </c>
      <c r="H45" s="305">
        <f t="shared" si="31"/>
        <v>1866</v>
      </c>
      <c r="I45" s="305">
        <f t="shared" si="31"/>
        <v>2929</v>
      </c>
      <c r="J45" s="305">
        <f t="shared" si="31"/>
        <v>3446.23</v>
      </c>
      <c r="K45" s="305">
        <f t="shared" si="31"/>
        <v>3821.6</v>
      </c>
      <c r="L45" s="305">
        <f t="shared" si="31"/>
        <v>0</v>
      </c>
      <c r="M45" s="305">
        <f t="shared" si="31"/>
        <v>500</v>
      </c>
      <c r="N45" s="305">
        <f t="shared" si="31"/>
        <v>100</v>
      </c>
      <c r="O45" s="305">
        <f t="shared" si="31"/>
        <v>3450</v>
      </c>
      <c r="P45" s="305">
        <f t="shared" si="31"/>
        <v>3450</v>
      </c>
      <c r="Q45" s="305">
        <f t="shared" si="31"/>
        <v>3450</v>
      </c>
      <c r="R45" s="305">
        <f t="shared" si="31"/>
        <v>800</v>
      </c>
      <c r="S45" s="305">
        <f t="shared" si="31"/>
        <v>850</v>
      </c>
      <c r="T45" s="305">
        <f t="shared" si="31"/>
        <v>950</v>
      </c>
      <c r="U45" s="305">
        <f t="shared" si="31"/>
        <v>501.24</v>
      </c>
      <c r="V45" s="305">
        <f t="shared" si="31"/>
        <v>513.24</v>
      </c>
      <c r="W45" s="305">
        <f t="shared" si="31"/>
        <v>529.24</v>
      </c>
      <c r="X45" s="305">
        <f t="shared" si="31"/>
        <v>20112</v>
      </c>
      <c r="Y45" s="305">
        <f t="shared" si="31"/>
        <v>20552.46</v>
      </c>
      <c r="Z45" s="305">
        <f t="shared" si="31"/>
        <v>21559</v>
      </c>
      <c r="AA45" s="305">
        <f t="shared" si="31"/>
        <v>491.4</v>
      </c>
      <c r="AB45" s="305">
        <f t="shared" si="31"/>
        <v>524.01</v>
      </c>
      <c r="AC45" s="305">
        <f t="shared" si="31"/>
        <v>524.01</v>
      </c>
      <c r="AD45" s="305">
        <f t="shared" si="31"/>
        <v>200</v>
      </c>
      <c r="AE45" s="305">
        <f t="shared" si="31"/>
        <v>220</v>
      </c>
      <c r="AF45" s="305">
        <f t="shared" si="31"/>
        <v>250</v>
      </c>
      <c r="AG45" s="305">
        <f t="shared" si="31"/>
        <v>1431</v>
      </c>
      <c r="AH45" s="305">
        <f t="shared" si="31"/>
        <v>1422</v>
      </c>
      <c r="AI45" s="305">
        <f t="shared" si="31"/>
        <v>1418</v>
      </c>
      <c r="AJ45" s="305">
        <f t="shared" si="31"/>
        <v>1910</v>
      </c>
      <c r="AK45" s="305">
        <f t="shared" si="31"/>
        <v>918</v>
      </c>
      <c r="AL45" s="305">
        <f t="shared" si="31"/>
        <v>948</v>
      </c>
      <c r="AM45" s="338">
        <f>AM42+AM41+AM37+AM36+AM28+AM25+AM22+AM15+AM11+AM32</f>
        <v>1320</v>
      </c>
      <c r="AN45" s="338">
        <f>AN42+AN41+AN37+AN36+AN28+AN25+AN22+AN15+AN11+AN32</f>
        <v>1660</v>
      </c>
      <c r="AO45" s="338">
        <f>AO42+AO41+AO37+AO36+AO28+AO25+AO22+AO15+AO11+AO32</f>
        <v>2400</v>
      </c>
      <c r="AP45" s="305">
        <f t="shared" si="31"/>
        <v>3028</v>
      </c>
      <c r="AQ45" s="305">
        <f t="shared" si="31"/>
        <v>3141</v>
      </c>
      <c r="AR45" s="305">
        <f t="shared" si="31"/>
        <v>3310</v>
      </c>
      <c r="AS45" s="305">
        <f t="shared" si="31"/>
        <v>1000</v>
      </c>
      <c r="AT45" s="305">
        <f t="shared" si="31"/>
        <v>560</v>
      </c>
      <c r="AU45" s="305">
        <f t="shared" si="31"/>
        <v>3000</v>
      </c>
      <c r="AV45" s="305">
        <f t="shared" si="31"/>
        <v>17669</v>
      </c>
      <c r="AW45" s="305">
        <f t="shared" si="31"/>
        <v>19127</v>
      </c>
      <c r="AX45" s="305">
        <f t="shared" si="31"/>
        <v>23469</v>
      </c>
      <c r="AY45" s="305">
        <f t="shared" si="31"/>
        <v>2008.1</v>
      </c>
      <c r="AZ45" s="305">
        <f t="shared" si="31"/>
        <v>0</v>
      </c>
      <c r="BA45" s="305">
        <f t="shared" si="31"/>
        <v>0</v>
      </c>
      <c r="BB45" s="305">
        <f t="shared" si="31"/>
        <v>27694</v>
      </c>
      <c r="BC45" s="305">
        <f t="shared" si="31"/>
        <v>20068</v>
      </c>
      <c r="BD45" s="305">
        <f t="shared" si="31"/>
        <v>34698</v>
      </c>
      <c r="BE45" s="305">
        <f t="shared" si="31"/>
        <v>4344.1</v>
      </c>
      <c r="BF45" s="305">
        <f t="shared" si="31"/>
        <v>5627.6</v>
      </c>
      <c r="BG45" s="305">
        <f t="shared" si="31"/>
        <v>0</v>
      </c>
      <c r="BH45" s="305">
        <f t="shared" si="31"/>
        <v>2035.5</v>
      </c>
      <c r="BI45" s="305">
        <f t="shared" si="31"/>
        <v>2035.5</v>
      </c>
      <c r="BJ45" s="305">
        <f t="shared" si="31"/>
        <v>447.6</v>
      </c>
      <c r="BK45" s="305">
        <f t="shared" si="31"/>
        <v>2125.1</v>
      </c>
      <c r="BL45" s="305">
        <f t="shared" si="31"/>
        <v>2125.1</v>
      </c>
      <c r="BM45" s="305">
        <f t="shared" si="31"/>
        <v>0</v>
      </c>
      <c r="BN45" s="305">
        <f t="shared" si="31"/>
        <v>0</v>
      </c>
      <c r="BO45" s="305">
        <f t="shared" si="31"/>
        <v>112460</v>
      </c>
      <c r="BP45" s="305">
        <f t="shared" si="31"/>
        <v>163440</v>
      </c>
      <c r="BQ45" s="305">
        <f t="shared" si="31"/>
        <v>23637.8</v>
      </c>
      <c r="BR45" s="305">
        <f t="shared" si="31"/>
        <v>16139.4</v>
      </c>
      <c r="BS45" s="305">
        <f aca="true" t="shared" si="32" ref="BS45:ED45">BS42+BS41+BS37+BS36+BS28+BS25+BS22+BS15+BS11+BS32</f>
        <v>27760</v>
      </c>
      <c r="BT45" s="305">
        <f t="shared" si="32"/>
        <v>15487</v>
      </c>
      <c r="BU45" s="305">
        <f t="shared" si="32"/>
        <v>16923.510000000002</v>
      </c>
      <c r="BV45" s="305">
        <f t="shared" si="32"/>
        <v>15464.93</v>
      </c>
      <c r="BW45" s="305">
        <f t="shared" si="32"/>
        <v>202186</v>
      </c>
      <c r="BX45" s="305">
        <f t="shared" si="32"/>
        <v>219933.75</v>
      </c>
      <c r="BY45" s="305">
        <f t="shared" si="32"/>
        <v>198435</v>
      </c>
      <c r="BZ45" s="305">
        <f t="shared" si="32"/>
        <v>950</v>
      </c>
      <c r="CA45" s="305">
        <f t="shared" si="32"/>
        <v>950</v>
      </c>
      <c r="CB45" s="305">
        <f t="shared" si="32"/>
        <v>1220.8</v>
      </c>
      <c r="CC45" s="305">
        <f t="shared" si="32"/>
        <v>5812</v>
      </c>
      <c r="CD45" s="305">
        <f t="shared" si="32"/>
        <v>0</v>
      </c>
      <c r="CE45" s="305">
        <f t="shared" si="32"/>
        <v>0</v>
      </c>
      <c r="CF45" s="305">
        <f t="shared" si="32"/>
        <v>4911</v>
      </c>
      <c r="CG45" s="305">
        <f t="shared" si="32"/>
        <v>5006</v>
      </c>
      <c r="CH45" s="305">
        <f t="shared" si="32"/>
        <v>5271</v>
      </c>
      <c r="CI45" s="305">
        <f t="shared" si="32"/>
        <v>5178</v>
      </c>
      <c r="CJ45" s="305">
        <f t="shared" si="32"/>
        <v>5241</v>
      </c>
      <c r="CK45" s="305">
        <f t="shared" si="32"/>
        <v>5487</v>
      </c>
      <c r="CL45" s="305">
        <f t="shared" si="32"/>
        <v>2765</v>
      </c>
      <c r="CM45" s="305">
        <f t="shared" si="32"/>
        <v>2837</v>
      </c>
      <c r="CN45" s="305">
        <f t="shared" si="32"/>
        <v>2892</v>
      </c>
      <c r="CO45" s="305">
        <f t="shared" si="32"/>
        <v>2594</v>
      </c>
      <c r="CP45" s="305">
        <f t="shared" si="32"/>
        <v>2275</v>
      </c>
      <c r="CQ45" s="305">
        <f t="shared" si="32"/>
        <v>2310</v>
      </c>
      <c r="CR45" s="305">
        <f t="shared" si="32"/>
        <v>2500</v>
      </c>
      <c r="CS45" s="305">
        <f t="shared" si="32"/>
        <v>3000</v>
      </c>
      <c r="CT45" s="305">
        <f t="shared" si="32"/>
        <v>3500</v>
      </c>
      <c r="CU45" s="305">
        <f t="shared" si="32"/>
        <v>4214</v>
      </c>
      <c r="CV45" s="305">
        <f t="shared" si="32"/>
        <v>4294</v>
      </c>
      <c r="CW45" s="305">
        <f t="shared" si="32"/>
        <v>4664</v>
      </c>
      <c r="CX45" s="305">
        <f t="shared" si="32"/>
        <v>1300</v>
      </c>
      <c r="CY45" s="305">
        <f t="shared" si="32"/>
        <v>1300</v>
      </c>
      <c r="CZ45" s="305">
        <f t="shared" si="32"/>
        <v>1300</v>
      </c>
      <c r="DA45" s="305">
        <f t="shared" si="32"/>
        <v>2166</v>
      </c>
      <c r="DB45" s="305">
        <f t="shared" si="32"/>
        <v>0</v>
      </c>
      <c r="DC45" s="305">
        <f t="shared" si="32"/>
        <v>0</v>
      </c>
      <c r="DD45" s="305">
        <f t="shared" si="32"/>
        <v>7587</v>
      </c>
      <c r="DE45" s="305">
        <f t="shared" si="32"/>
        <v>7476</v>
      </c>
      <c r="DF45" s="305">
        <f t="shared" si="32"/>
        <v>7950</v>
      </c>
      <c r="DG45" s="305">
        <f t="shared" si="32"/>
        <v>300</v>
      </c>
      <c r="DH45" s="305">
        <f t="shared" si="32"/>
        <v>300</v>
      </c>
      <c r="DI45" s="305">
        <f t="shared" si="32"/>
        <v>300</v>
      </c>
      <c r="DJ45" s="305">
        <f t="shared" si="32"/>
        <v>3033.9</v>
      </c>
      <c r="DK45" s="305">
        <f t="shared" si="32"/>
        <v>2806.2</v>
      </c>
      <c r="DL45" s="305">
        <f t="shared" si="32"/>
        <v>2896.7</v>
      </c>
      <c r="DM45" s="305">
        <f t="shared" si="32"/>
        <v>342</v>
      </c>
      <c r="DN45" s="305">
        <f t="shared" si="32"/>
        <v>354</v>
      </c>
      <c r="DO45" s="305">
        <f t="shared" si="32"/>
        <v>720</v>
      </c>
      <c r="DP45" s="305">
        <f t="shared" si="32"/>
        <v>846</v>
      </c>
      <c r="DQ45" s="305">
        <f t="shared" si="32"/>
        <v>866</v>
      </c>
      <c r="DR45" s="305">
        <f t="shared" si="32"/>
        <v>889</v>
      </c>
      <c r="DS45" s="305">
        <f t="shared" si="32"/>
        <v>595</v>
      </c>
      <c r="DT45" s="305">
        <f t="shared" si="32"/>
        <v>667</v>
      </c>
      <c r="DU45" s="305">
        <f t="shared" si="32"/>
        <v>750</v>
      </c>
      <c r="DV45" s="305">
        <f t="shared" si="32"/>
        <v>1300</v>
      </c>
      <c r="DW45" s="305">
        <f t="shared" si="32"/>
        <v>1498</v>
      </c>
      <c r="DX45" s="305">
        <f t="shared" si="32"/>
        <v>1560</v>
      </c>
      <c r="DY45" s="305">
        <f t="shared" si="32"/>
        <v>1286</v>
      </c>
      <c r="DZ45" s="305">
        <f t="shared" si="32"/>
        <v>1343</v>
      </c>
      <c r="EA45" s="305">
        <f t="shared" si="32"/>
        <v>1615</v>
      </c>
      <c r="EB45" s="305">
        <f t="shared" si="32"/>
        <v>579</v>
      </c>
      <c r="EC45" s="305">
        <f t="shared" si="32"/>
        <v>334</v>
      </c>
      <c r="ED45" s="305">
        <f t="shared" si="32"/>
        <v>0</v>
      </c>
      <c r="EE45" s="305">
        <f aca="true" t="shared" si="33" ref="EE45:GP45">EE42+EE41+EE37+EE36+EE28+EE25+EE22+EE15+EE11+EE32</f>
        <v>1500</v>
      </c>
      <c r="EF45" s="305">
        <f t="shared" si="33"/>
        <v>1600</v>
      </c>
      <c r="EG45" s="305">
        <f t="shared" si="33"/>
        <v>1800</v>
      </c>
      <c r="EH45" s="305">
        <f t="shared" si="33"/>
        <v>38300</v>
      </c>
      <c r="EI45" s="305">
        <f t="shared" si="33"/>
        <v>39871</v>
      </c>
      <c r="EJ45" s="305">
        <f t="shared" si="33"/>
        <v>44704</v>
      </c>
      <c r="EK45" s="305">
        <f t="shared" si="33"/>
        <v>6087.4</v>
      </c>
      <c r="EL45" s="305">
        <f t="shared" si="33"/>
        <v>0</v>
      </c>
      <c r="EM45" s="305">
        <f t="shared" si="33"/>
        <v>0</v>
      </c>
      <c r="EN45" s="305">
        <f t="shared" si="33"/>
        <v>280</v>
      </c>
      <c r="EO45" s="305">
        <f t="shared" si="33"/>
        <v>280</v>
      </c>
      <c r="EP45" s="305">
        <f t="shared" si="33"/>
        <v>280</v>
      </c>
      <c r="EQ45" s="305">
        <f t="shared" si="33"/>
        <v>8095</v>
      </c>
      <c r="ER45" s="305">
        <f t="shared" si="33"/>
        <v>8127</v>
      </c>
      <c r="ES45" s="305">
        <f t="shared" si="33"/>
        <v>9799</v>
      </c>
      <c r="ET45" s="305">
        <f t="shared" si="33"/>
        <v>721</v>
      </c>
      <c r="EU45" s="305">
        <f t="shared" si="33"/>
        <v>814</v>
      </c>
      <c r="EV45" s="305">
        <f t="shared" si="33"/>
        <v>893</v>
      </c>
      <c r="EW45" s="305">
        <f t="shared" si="33"/>
        <v>1092</v>
      </c>
      <c r="EX45" s="305">
        <f t="shared" si="33"/>
        <v>1221</v>
      </c>
      <c r="EY45" s="305">
        <f t="shared" si="33"/>
        <v>1242</v>
      </c>
      <c r="EZ45" s="305">
        <f t="shared" si="33"/>
        <v>450</v>
      </c>
      <c r="FA45" s="305">
        <f t="shared" si="33"/>
        <v>520</v>
      </c>
      <c r="FB45" s="305">
        <f t="shared" si="33"/>
        <v>600</v>
      </c>
      <c r="FC45" s="305">
        <f t="shared" si="33"/>
        <v>589</v>
      </c>
      <c r="FD45" s="305">
        <f t="shared" si="33"/>
        <v>800</v>
      </c>
      <c r="FE45" s="305">
        <f t="shared" si="33"/>
        <v>1049</v>
      </c>
      <c r="FF45" s="305">
        <f t="shared" si="33"/>
        <v>560</v>
      </c>
      <c r="FG45" s="305">
        <f t="shared" si="33"/>
        <v>589</v>
      </c>
      <c r="FH45" s="305">
        <f t="shared" si="33"/>
        <v>612</v>
      </c>
      <c r="FI45" s="305">
        <f t="shared" si="33"/>
        <v>4398</v>
      </c>
      <c r="FJ45" s="305">
        <f t="shared" si="33"/>
        <v>4587</v>
      </c>
      <c r="FK45" s="305">
        <f t="shared" si="33"/>
        <v>4690</v>
      </c>
      <c r="FL45" s="305">
        <f t="shared" si="33"/>
        <v>403</v>
      </c>
      <c r="FM45" s="305">
        <f t="shared" si="33"/>
        <v>403</v>
      </c>
      <c r="FN45" s="305">
        <f t="shared" si="33"/>
        <v>403</v>
      </c>
      <c r="FO45" s="305">
        <f t="shared" si="33"/>
        <v>589</v>
      </c>
      <c r="FP45" s="305">
        <f t="shared" si="33"/>
        <v>589</v>
      </c>
      <c r="FQ45" s="305">
        <f t="shared" si="33"/>
        <v>589</v>
      </c>
      <c r="FR45" s="305">
        <f t="shared" si="33"/>
        <v>540</v>
      </c>
      <c r="FS45" s="305">
        <f t="shared" si="33"/>
        <v>600</v>
      </c>
      <c r="FT45" s="305">
        <f t="shared" si="33"/>
        <v>650</v>
      </c>
      <c r="FU45" s="305">
        <f t="shared" si="33"/>
        <v>978</v>
      </c>
      <c r="FV45" s="305">
        <f t="shared" si="33"/>
        <v>1034</v>
      </c>
      <c r="FW45" s="305">
        <f t="shared" si="33"/>
        <v>1034</v>
      </c>
      <c r="FX45" s="305">
        <f t="shared" si="33"/>
        <v>850</v>
      </c>
      <c r="FY45" s="305">
        <f t="shared" si="33"/>
        <v>900</v>
      </c>
      <c r="FZ45" s="305">
        <f t="shared" si="33"/>
        <v>950</v>
      </c>
      <c r="GA45" s="305">
        <f t="shared" si="33"/>
        <v>30</v>
      </c>
      <c r="GB45" s="305">
        <f t="shared" si="33"/>
        <v>35</v>
      </c>
      <c r="GC45" s="305">
        <f t="shared" si="33"/>
        <v>40</v>
      </c>
      <c r="GD45" s="305">
        <f t="shared" si="33"/>
        <v>1400</v>
      </c>
      <c r="GE45" s="305">
        <f t="shared" si="33"/>
        <v>1300</v>
      </c>
      <c r="GF45" s="305">
        <f t="shared" si="33"/>
        <v>1600</v>
      </c>
      <c r="GG45" s="305">
        <f t="shared" si="33"/>
        <v>500</v>
      </c>
      <c r="GH45" s="305">
        <f t="shared" si="33"/>
        <v>520</v>
      </c>
      <c r="GI45" s="305">
        <f t="shared" si="33"/>
        <v>600</v>
      </c>
      <c r="GJ45" s="305">
        <f t="shared" si="33"/>
        <v>180</v>
      </c>
      <c r="GK45" s="305">
        <f t="shared" si="33"/>
        <v>200</v>
      </c>
      <c r="GL45" s="305">
        <f t="shared" si="33"/>
        <v>300</v>
      </c>
      <c r="GM45" s="305">
        <f t="shared" si="33"/>
        <v>1948.15</v>
      </c>
      <c r="GN45" s="305">
        <f t="shared" si="33"/>
        <v>631</v>
      </c>
      <c r="GO45" s="305">
        <f t="shared" si="33"/>
        <v>1948</v>
      </c>
      <c r="GP45" s="305">
        <f t="shared" si="33"/>
        <v>3438</v>
      </c>
      <c r="GQ45" s="305">
        <f aca="true" t="shared" si="34" ref="GQ45:HP45">GQ42+GQ41+GQ37+GQ36+GQ28+GQ25+GQ22+GQ15+GQ11+GQ32</f>
        <v>3360</v>
      </c>
      <c r="GR45" s="305">
        <f t="shared" si="34"/>
        <v>3365.8</v>
      </c>
      <c r="GS45" s="305">
        <f t="shared" si="34"/>
        <v>70710.1</v>
      </c>
      <c r="GT45" s="305">
        <f t="shared" si="34"/>
        <v>23306.2</v>
      </c>
      <c r="GU45" s="305">
        <f t="shared" si="34"/>
        <v>44608.7</v>
      </c>
      <c r="GV45" s="305">
        <f t="shared" si="34"/>
        <v>0</v>
      </c>
      <c r="GW45" s="305">
        <f t="shared" si="34"/>
        <v>0</v>
      </c>
      <c r="GX45" s="305">
        <f t="shared" si="34"/>
        <v>0</v>
      </c>
      <c r="GY45" s="305">
        <f t="shared" si="34"/>
        <v>23969</v>
      </c>
      <c r="GZ45" s="305">
        <f t="shared" si="34"/>
        <v>24988</v>
      </c>
      <c r="HA45" s="305">
        <f t="shared" si="34"/>
        <v>26785</v>
      </c>
      <c r="HB45" s="305">
        <f t="shared" si="34"/>
        <v>2800</v>
      </c>
      <c r="HC45" s="305">
        <f t="shared" si="34"/>
        <v>2850</v>
      </c>
      <c r="HD45" s="305">
        <f t="shared" si="34"/>
        <v>2900</v>
      </c>
      <c r="HE45" s="305">
        <f t="shared" si="34"/>
        <v>200</v>
      </c>
      <c r="HF45" s="305">
        <f t="shared" si="34"/>
        <v>210</v>
      </c>
      <c r="HG45" s="305">
        <f t="shared" si="34"/>
        <v>220</v>
      </c>
      <c r="HH45" s="305">
        <f t="shared" si="34"/>
        <v>6960</v>
      </c>
      <c r="HI45" s="305">
        <f t="shared" si="34"/>
        <v>5624</v>
      </c>
      <c r="HJ45" s="305">
        <f t="shared" si="34"/>
        <v>5961</v>
      </c>
      <c r="HK45" s="305">
        <f t="shared" si="34"/>
        <v>1793.8</v>
      </c>
      <c r="HL45" s="305">
        <f t="shared" si="34"/>
        <v>2196.5</v>
      </c>
      <c r="HM45" s="305">
        <f t="shared" si="34"/>
        <v>2196.5</v>
      </c>
      <c r="HN45" s="305">
        <f t="shared" si="34"/>
        <v>2313.2</v>
      </c>
      <c r="HO45" s="305">
        <f t="shared" si="34"/>
        <v>2313.2</v>
      </c>
      <c r="HP45" s="305">
        <f t="shared" si="34"/>
        <v>2302.1</v>
      </c>
      <c r="HQ45" s="275">
        <f t="shared" si="4"/>
        <v>567519.79</v>
      </c>
      <c r="HR45" s="275">
        <f t="shared" si="5"/>
        <v>625427.9099999999</v>
      </c>
      <c r="HS45" s="275">
        <f t="shared" si="6"/>
        <v>714646.9799999999</v>
      </c>
      <c r="HT45" s="276"/>
      <c r="HU45" s="276"/>
      <c r="HV45" s="276"/>
      <c r="HW45" s="317"/>
      <c r="HX45" s="317"/>
      <c r="HY45" s="317"/>
      <c r="HZ45" s="317"/>
      <c r="IA45" s="317"/>
      <c r="IB45" s="317"/>
      <c r="IC45" s="317"/>
      <c r="ID45" s="317"/>
      <c r="IE45" s="317"/>
      <c r="IF45" s="317"/>
      <c r="IG45" s="317"/>
      <c r="IH45" s="317"/>
      <c r="II45" s="317"/>
      <c r="IJ45" s="317"/>
      <c r="IK45" s="317"/>
      <c r="IL45" s="317"/>
      <c r="IM45" s="317"/>
      <c r="IN45" s="317"/>
      <c r="IO45" s="317"/>
      <c r="IP45" s="317"/>
      <c r="IQ45" s="317"/>
      <c r="IR45" s="317"/>
      <c r="IS45" s="317"/>
      <c r="IT45" s="317"/>
    </row>
    <row r="46" spans="1:228" ht="36.75" customHeight="1">
      <c r="A46" s="394" t="s">
        <v>761</v>
      </c>
      <c r="B46" s="394"/>
      <c r="C46" s="306">
        <f>C45/$HQ$45</f>
        <v>0.0023946301502543194</v>
      </c>
      <c r="D46" s="306">
        <f>D45/$HR$45</f>
        <v>0.0021729123025545824</v>
      </c>
      <c r="E46" s="306">
        <f>E45/$HS$45</f>
        <v>0.0019016382046419622</v>
      </c>
      <c r="F46" s="306">
        <f>F45/$HQ$45</f>
        <v>0.0032915151734180053</v>
      </c>
      <c r="G46" s="306">
        <f>G45/$HR$45</f>
        <v>0.002967584225654401</v>
      </c>
      <c r="H46" s="306">
        <f>H45/$HS$45</f>
        <v>0.0026110793891551886</v>
      </c>
      <c r="I46" s="306">
        <f>I45/$HQ$45</f>
        <v>0.005161053502645256</v>
      </c>
      <c r="J46" s="306">
        <f>J45/$HR$45</f>
        <v>0.005510195411650242</v>
      </c>
      <c r="K46" s="306">
        <f>K45/$HS$45</f>
        <v>0.005347535366342695</v>
      </c>
      <c r="L46" s="306">
        <f>L45/$HS$45</f>
        <v>0</v>
      </c>
      <c r="M46" s="306">
        <f>M45/$HS$45</f>
        <v>0.0006996461385732017</v>
      </c>
      <c r="N46" s="306">
        <f>N45/$HS$45</f>
        <v>0.00013992922771464034</v>
      </c>
      <c r="O46" s="306">
        <f>O45/$HQ$45</f>
        <v>0.00607908316289728</v>
      </c>
      <c r="P46" s="306">
        <f>P45/$HR$45</f>
        <v>0.005516223284630839</v>
      </c>
      <c r="Q46" s="306">
        <f>Q45/$HS$45</f>
        <v>0.0048275583561550916</v>
      </c>
      <c r="R46" s="306">
        <f>R45/$HQ$45</f>
        <v>0.001409642472555891</v>
      </c>
      <c r="S46" s="306">
        <f>S45/$HR$45</f>
        <v>0.0013590695049090472</v>
      </c>
      <c r="T46" s="306">
        <f>T45/$HS$45</f>
        <v>0.001329327663289083</v>
      </c>
      <c r="U46" s="306">
        <f>U45/$HQ$45</f>
        <v>0.0008832114911798935</v>
      </c>
      <c r="V46" s="306">
        <f>V45/$HR$45</f>
        <v>0.0008206221561170816</v>
      </c>
      <c r="W46" s="306">
        <f>W45/$HS$45</f>
        <v>0.0007405614447569625</v>
      </c>
      <c r="X46" s="306">
        <f>X45/$HQ$45</f>
        <v>0.0354384117600551</v>
      </c>
      <c r="Y46" s="306">
        <f>Y45/$HR$45</f>
        <v>0.032861437219838814</v>
      </c>
      <c r="Z46" s="306">
        <f>Z45/$HS$45</f>
        <v>0.03016734220299931</v>
      </c>
      <c r="AA46" s="306">
        <f>AA45/$HQ$45</f>
        <v>0.000865872888767456</v>
      </c>
      <c r="AB46" s="306">
        <f>AB45/$HR$45</f>
        <v>0.0008378423661969292</v>
      </c>
      <c r="AC46" s="306">
        <f>AC45/$HS$45</f>
        <v>0.0007332431461474869</v>
      </c>
      <c r="AD46" s="306">
        <f>AD45/$HQ$45</f>
        <v>0.00035241061813897273</v>
      </c>
      <c r="AE46" s="306">
        <f>AE45/$HR$45</f>
        <v>0.0003517591659764593</v>
      </c>
      <c r="AF46" s="306">
        <f>AF45/$HS$45</f>
        <v>0.00034982306928660085</v>
      </c>
      <c r="AG46" s="306">
        <f>AG45/$HQ$45</f>
        <v>0.0025214979727843497</v>
      </c>
      <c r="AH46" s="306">
        <f>AH45/$HR$45</f>
        <v>0.0022736433364478415</v>
      </c>
      <c r="AI46" s="306">
        <f>AI45/$HS$45</f>
        <v>0.0019841964489936</v>
      </c>
      <c r="AJ46" s="306">
        <f>AJ45/$HQ$45</f>
        <v>0.0033655214032271893</v>
      </c>
      <c r="AK46" s="306">
        <f>AK45/$HR$45</f>
        <v>0.001467795065301771</v>
      </c>
      <c r="AL46" s="306">
        <f>AL45/$HS$45</f>
        <v>0.0013265290787347903</v>
      </c>
      <c r="AM46" s="331">
        <f>AM45/$HQ$45</f>
        <v>0.00232591007971722</v>
      </c>
      <c r="AN46" s="331">
        <f>AN45/$HR$45</f>
        <v>0.0026541827978223743</v>
      </c>
      <c r="AO46" s="331">
        <f>AO45/$HS$45</f>
        <v>0.003358301465151368</v>
      </c>
      <c r="AP46" s="306">
        <f>AP45/$HQ$45</f>
        <v>0.005335496758624047</v>
      </c>
      <c r="AQ46" s="306">
        <f>AQ45/$HR$45</f>
        <v>0.005022161546963903</v>
      </c>
      <c r="AR46" s="306">
        <f>AR45/$HS$45</f>
        <v>0.004631657437354595</v>
      </c>
      <c r="AS46" s="306">
        <f>AS45/$HQ$45</f>
        <v>0.0017620530906948635</v>
      </c>
      <c r="AT46" s="306">
        <f>AT45/$HR$45</f>
        <v>0.0008953869679400781</v>
      </c>
      <c r="AU46" s="306">
        <f>AU45/$HS$45</f>
        <v>0.00419787683143921</v>
      </c>
      <c r="AV46" s="306">
        <f>AV45/$HQ$45</f>
        <v>0.031133716059487546</v>
      </c>
      <c r="AW46" s="306">
        <f>AW45/$HR$45</f>
        <v>0.030582261671053348</v>
      </c>
      <c r="AX46" s="306">
        <f>AX45/$HS$45</f>
        <v>0.03283999045234894</v>
      </c>
      <c r="AY46" s="306">
        <f>AY45/$HQ$45</f>
        <v>0.0035383788114243552</v>
      </c>
      <c r="AZ46" s="306">
        <f>AZ45/$HR$45</f>
        <v>0</v>
      </c>
      <c r="BA46" s="306">
        <f>BA45/$HS$45</f>
        <v>0</v>
      </c>
      <c r="BB46" s="306">
        <f>BB45/$HQ$45</f>
        <v>0.04879829829370355</v>
      </c>
      <c r="BC46" s="306">
        <f>BC45/$HQ$45</f>
        <v>0.03536088142406452</v>
      </c>
      <c r="BD46" s="306">
        <f>BD45/$HQ$45</f>
        <v>0.061139718140930374</v>
      </c>
      <c r="BE46" s="306">
        <f aca="true" t="shared" si="35" ref="BE46:BP46">BE45/$HS$45</f>
        <v>0.0060786655811516915</v>
      </c>
      <c r="BF46" s="306">
        <f t="shared" si="35"/>
        <v>0.0078746572188691</v>
      </c>
      <c r="BG46" s="306">
        <f t="shared" si="35"/>
        <v>0</v>
      </c>
      <c r="BH46" s="306">
        <f t="shared" si="35"/>
        <v>0.002848259430131504</v>
      </c>
      <c r="BI46" s="306">
        <f t="shared" si="35"/>
        <v>0.002848259430131504</v>
      </c>
      <c r="BJ46" s="306">
        <f t="shared" si="35"/>
        <v>0.0006263232232507302</v>
      </c>
      <c r="BK46" s="306">
        <f t="shared" si="35"/>
        <v>0.0029736360181638216</v>
      </c>
      <c r="BL46" s="306">
        <f t="shared" si="35"/>
        <v>0.0029736360181638216</v>
      </c>
      <c r="BM46" s="306">
        <f t="shared" si="35"/>
        <v>0</v>
      </c>
      <c r="BN46" s="306">
        <f t="shared" si="35"/>
        <v>0</v>
      </c>
      <c r="BO46" s="306">
        <f t="shared" si="35"/>
        <v>0.15736440948788452</v>
      </c>
      <c r="BP46" s="306">
        <f t="shared" si="35"/>
        <v>0.22870032977680818</v>
      </c>
      <c r="BQ46" s="306">
        <f>BQ45/$HQ$45</f>
        <v>0.041651058547227046</v>
      </c>
      <c r="BR46" s="306">
        <f>BR45/$HR$45</f>
        <v>0.02580537219709303</v>
      </c>
      <c r="BS46" s="306">
        <f>BS45/$HS$45</f>
        <v>0.03884435361358416</v>
      </c>
      <c r="BT46" s="306">
        <f>BT45/$HR$45</f>
        <v>0.02476224637944284</v>
      </c>
      <c r="BU46" s="306">
        <f>BU45/$HR$45</f>
        <v>0.027059089831792133</v>
      </c>
      <c r="BV46" s="306">
        <f>BV45/$HS$45</f>
        <v>0.021639957115609728</v>
      </c>
      <c r="BW46" s="306">
        <f>BW45/$HR$45</f>
        <v>0.32327626696416545</v>
      </c>
      <c r="BX46" s="306">
        <f>BX45/$HR$45</f>
        <v>0.35165323850034136</v>
      </c>
      <c r="BY46" s="306">
        <f>BY45/$HS$45</f>
        <v>0.27766856301554654</v>
      </c>
      <c r="BZ46" s="306">
        <f>BZ45/$HQ$45</f>
        <v>0.0016739504361601204</v>
      </c>
      <c r="CA46" s="306">
        <f>CA45/$HR$45</f>
        <v>0.0015189600348983468</v>
      </c>
      <c r="CB46" s="306">
        <f>CB45/$HS$45</f>
        <v>0.0017082560119403292</v>
      </c>
      <c r="CC46" s="306">
        <f>CC45/$HQ$45</f>
        <v>0.010241052563118547</v>
      </c>
      <c r="CD46" s="306">
        <f>CD45/$HR$45</f>
        <v>0</v>
      </c>
      <c r="CE46" s="306">
        <f>CE45/$HS$45</f>
        <v>0</v>
      </c>
      <c r="CF46" s="306">
        <f>CF45/$HR$45</f>
        <v>0.007852223927774507</v>
      </c>
      <c r="CG46" s="306">
        <f>CG45/$HR$45</f>
        <v>0.008004119931264342</v>
      </c>
      <c r="CH46" s="306">
        <f>CH45/$HS$45</f>
        <v>0.007375669592838692</v>
      </c>
      <c r="CI46" s="306">
        <f>CI45/$HQ$45</f>
        <v>0.009123910903618004</v>
      </c>
      <c r="CJ46" s="306">
        <f>CJ45/$HR$45</f>
        <v>0.008379862676739196</v>
      </c>
      <c r="CK46" s="306">
        <f>CK45/$HS$45</f>
        <v>0.007677916724702315</v>
      </c>
      <c r="CL46" s="306">
        <f>CL45/$HQ$45</f>
        <v>0.004872076795771298</v>
      </c>
      <c r="CM46" s="306">
        <f>CM45/$HR$45</f>
        <v>0.0045360943357964315</v>
      </c>
      <c r="CN46" s="306">
        <f>CN45/$HS$45</f>
        <v>0.004046753265507398</v>
      </c>
      <c r="CO46" s="306">
        <f>CO45/$HQ$45</f>
        <v>0.004570765717262476</v>
      </c>
      <c r="CP46" s="306">
        <f>CP45/$HR$45</f>
        <v>0.0036375095572565674</v>
      </c>
      <c r="CQ46" s="306">
        <f>CQ45/$HS$45</f>
        <v>0.003232365160208192</v>
      </c>
      <c r="CR46" s="306">
        <f>CR45/$HQ$45</f>
        <v>0.004405132726737159</v>
      </c>
      <c r="CS46" s="306">
        <f>CS45/$HR$45</f>
        <v>0.00479671589967899</v>
      </c>
      <c r="CT46" s="306">
        <f>CT45/$HS$45</f>
        <v>0.004897522970012412</v>
      </c>
      <c r="CU46" s="306">
        <f>CU45/$HR$45</f>
        <v>0.006737786933749088</v>
      </c>
      <c r="CV46" s="306">
        <f>CV45/$HR$45</f>
        <v>0.006865699357740528</v>
      </c>
      <c r="CW46" s="306">
        <f>CW45/$HS$45</f>
        <v>0.006526299180610825</v>
      </c>
      <c r="CX46" s="306">
        <f>CX45/$HQ$45</f>
        <v>0.002290669017903323</v>
      </c>
      <c r="CY46" s="306">
        <f>CY45/$HR$45</f>
        <v>0.002078576889860896</v>
      </c>
      <c r="CZ46" s="306">
        <f>CZ45/$HS$45</f>
        <v>0.0018190799602903244</v>
      </c>
      <c r="DA46" s="306">
        <f>DA45/'[2]свод затрат_5 (2)'!$BN$46</f>
        <v>0.005022088573805474</v>
      </c>
      <c r="DB46" s="306">
        <f>DB45/'[2]свод затрат_5 (2)'!$BN$46</f>
        <v>0</v>
      </c>
      <c r="DC46" s="306">
        <f>DC45/'[2]свод затрат_5 (2)'!$BN$46</f>
        <v>0</v>
      </c>
      <c r="DD46" s="306">
        <f>DD45/$HQ$45</f>
        <v>0.01336869679910193</v>
      </c>
      <c r="DE46" s="306">
        <f>DE45/$HR$45</f>
        <v>0.011953416022000044</v>
      </c>
      <c r="DF46" s="306">
        <f>DF45/$HS$45</f>
        <v>0.011124373603313907</v>
      </c>
      <c r="DG46" s="306">
        <f>DG45/$HQ$45</f>
        <v>0.0005286159272084591</v>
      </c>
      <c r="DH46" s="306">
        <f>DH45/$HR$45</f>
        <v>0.000479671589967899</v>
      </c>
      <c r="DI46" s="306">
        <f>DI45/$HS$45</f>
        <v>0.000419787683143921</v>
      </c>
      <c r="DJ46" s="306">
        <f>DJ45/$HQ$45</f>
        <v>0.005345892871859147</v>
      </c>
      <c r="DK46" s="306">
        <f>DK45/$HR$45</f>
        <v>0.004486848052559727</v>
      </c>
      <c r="DL46" s="306">
        <f>DL45/$HS$45</f>
        <v>0.004053329939209986</v>
      </c>
      <c r="DM46" s="306">
        <f>DM45/$HQ$45</f>
        <v>0.0006026221570176434</v>
      </c>
      <c r="DN46" s="306">
        <f>DN45/$HR$45</f>
        <v>0.0005660124761621209</v>
      </c>
      <c r="DO46" s="306">
        <f>DO45/$HS$45</f>
        <v>0.0010074904395454105</v>
      </c>
      <c r="DP46" s="306">
        <f>DP45/$HQ$45</f>
        <v>0.0014906969147278546</v>
      </c>
      <c r="DQ46" s="306">
        <f>DQ45/$HR$45</f>
        <v>0.0013846519897073352</v>
      </c>
      <c r="DR46" s="306">
        <f>DR45/$HS$45</f>
        <v>0.0012439708343831527</v>
      </c>
      <c r="DS46" s="306">
        <f>DS45/$HQ$45</f>
        <v>0.0010484215889634439</v>
      </c>
      <c r="DT46" s="306">
        <f>DT45/$HR$45</f>
        <v>0.0010664698350286287</v>
      </c>
      <c r="DU46" s="306">
        <f>DU45/$HS$45</f>
        <v>0.0010494692078598024</v>
      </c>
      <c r="DV46" s="306">
        <f>DV45/$HQ$45</f>
        <v>0.002290669017903323</v>
      </c>
      <c r="DW46" s="306">
        <f>DW45/$HR$45</f>
        <v>0.002395160139239709</v>
      </c>
      <c r="DX46" s="306">
        <f>DX45/$HS$45</f>
        <v>0.002182895952348389</v>
      </c>
      <c r="DY46" s="306">
        <f>DY45/$HQ$45</f>
        <v>0.0022660002746335947</v>
      </c>
      <c r="DZ46" s="306">
        <f>DZ45/$HR$45</f>
        <v>0.0021473298177562944</v>
      </c>
      <c r="EA46" s="306">
        <f>EA45/$HS$45</f>
        <v>0.0022598570275914414</v>
      </c>
      <c r="EB46" s="306">
        <f>EB45/$HQ$45</f>
        <v>0.001020228739512326</v>
      </c>
      <c r="EC46" s="306">
        <f>EC45/$HR$45</f>
        <v>0.0005340343701642609</v>
      </c>
      <c r="ED46" s="306">
        <f>ED45/$HS$45</f>
        <v>0</v>
      </c>
      <c r="EE46" s="306">
        <f>EE45/$HQ$45</f>
        <v>0.0026430796360422952</v>
      </c>
      <c r="EF46" s="306">
        <f>EF45/$HR$45</f>
        <v>0.0025582484798287947</v>
      </c>
      <c r="EG46" s="306">
        <f>EG45/$HS$45</f>
        <v>0.002518726098863526</v>
      </c>
      <c r="EH46" s="306">
        <f>EH45/$HQ$45</f>
        <v>0.06748663337361327</v>
      </c>
      <c r="EI46" s="306">
        <f>EI45/$HR$45</f>
        <v>0.06374995321203367</v>
      </c>
      <c r="EJ46" s="306">
        <f>EJ45/$HS$45</f>
        <v>0.06255396195755282</v>
      </c>
      <c r="EK46" s="306">
        <f>EK45/$HQ$45</f>
        <v>0.010726321984295913</v>
      </c>
      <c r="EL46" s="306">
        <f>EL45/$HR$45</f>
        <v>0</v>
      </c>
      <c r="EM46" s="306">
        <f>EM45/$HS$45</f>
        <v>0</v>
      </c>
      <c r="EN46" s="306">
        <f>EN45/$HQ$45</f>
        <v>0.0004933748653945618</v>
      </c>
      <c r="EO46" s="306">
        <f>EO45/$HR$45</f>
        <v>0.00044769348397003905</v>
      </c>
      <c r="EP46" s="306">
        <f>EP45/$HS$45</f>
        <v>0.00039180183760099296</v>
      </c>
      <c r="EQ46" s="306">
        <f>EQ45/$HQ$45</f>
        <v>0.01426381976917492</v>
      </c>
      <c r="ER46" s="306">
        <f>ER45/$HR$45</f>
        <v>0.012994303372230384</v>
      </c>
      <c r="ES46" s="306">
        <f>ES45/$HS$45</f>
        <v>0.013711665023757607</v>
      </c>
      <c r="ET46" s="306">
        <f>ET45/$HQ$45</f>
        <v>0.0012704402783909967</v>
      </c>
      <c r="EU46" s="306">
        <f>EU45/$HR$45</f>
        <v>0.0013015089141128994</v>
      </c>
      <c r="EV46" s="306">
        <f>EV45/$HS$45</f>
        <v>0.0012495680034917383</v>
      </c>
      <c r="EW46" s="306">
        <f>EW45/$HQ$45</f>
        <v>0.001924161975038791</v>
      </c>
      <c r="EX46" s="306">
        <f>EX45/$HR$45</f>
        <v>0.001952263371169349</v>
      </c>
      <c r="EY46" s="306">
        <f>EY45/$HS$45</f>
        <v>0.001737921008215833</v>
      </c>
      <c r="EZ46" s="306">
        <f>EZ45/$HQ$45</f>
        <v>0.0007929238908126887</v>
      </c>
      <c r="FA46" s="306">
        <f>FA45/$HR$45</f>
        <v>0.0008314307559443583</v>
      </c>
      <c r="FB46" s="306">
        <f>FB45/$HS$45</f>
        <v>0.000839575366287842</v>
      </c>
      <c r="FC46" s="306">
        <f>FC45/$HQ$45</f>
        <v>0.0010378492704192746</v>
      </c>
      <c r="FD46" s="306">
        <f>FD45/$HR$45</f>
        <v>0.0012791242399143973</v>
      </c>
      <c r="FE46" s="306">
        <f>FE45/$HS$45</f>
        <v>0.0014678575987265771</v>
      </c>
      <c r="FF46" s="306">
        <f>FF45/$HQ$45</f>
        <v>0.0009867497307891235</v>
      </c>
      <c r="FG46" s="306">
        <f>FG45/$HR$45</f>
        <v>0.000941755221636975</v>
      </c>
      <c r="FH46" s="306">
        <f>FH45/$HS$45</f>
        <v>0.0008563668736135989</v>
      </c>
      <c r="FI46" s="306">
        <f>FI45/$HQ$45</f>
        <v>0.00774950949287601</v>
      </c>
      <c r="FJ46" s="306">
        <f>FJ45/$HR$45</f>
        <v>0.007334178610609175</v>
      </c>
      <c r="FK46" s="306">
        <f>FK45/$HS$45</f>
        <v>0.006562680779816632</v>
      </c>
      <c r="FL46" s="331">
        <f>FL45/$HQ$45</f>
        <v>0.00071010739555003</v>
      </c>
      <c r="FM46" s="331">
        <f>FM45/$HR$45</f>
        <v>0.0006443588358568777</v>
      </c>
      <c r="FN46" s="331">
        <f>FN45/$HS$45</f>
        <v>0.0005639147876900006</v>
      </c>
      <c r="FO46" s="331">
        <f>FO45/$HQ$45</f>
        <v>0.0010378492704192746</v>
      </c>
      <c r="FP46" s="331">
        <f>FP45/$HR$45</f>
        <v>0.000941755221636975</v>
      </c>
      <c r="FQ46" s="331">
        <f>FQ45/$HS$45</f>
        <v>0.0008241831512392316</v>
      </c>
      <c r="FR46" s="306">
        <f>FR45/$HQ$45</f>
        <v>0.0009515086689752263</v>
      </c>
      <c r="FS46" s="306">
        <f>FS45/$HR$45</f>
        <v>0.000959343179935798</v>
      </c>
      <c r="FT46" s="306">
        <f>FT45/$HS$45</f>
        <v>0.0009095399801451622</v>
      </c>
      <c r="FU46" s="306">
        <f>FU45/$HQ$45</f>
        <v>0.0017232879226995767</v>
      </c>
      <c r="FV46" s="306">
        <f>FV45/$HR$45</f>
        <v>0.0016532680800893586</v>
      </c>
      <c r="FW46" s="306">
        <f>FW45/$HS$45</f>
        <v>0.0014468682145693812</v>
      </c>
      <c r="FX46" s="306">
        <f>FX45/$HQ$45</f>
        <v>0.001497745127090634</v>
      </c>
      <c r="FY46" s="306">
        <f>FY45/$HR$45</f>
        <v>0.001439014769903697</v>
      </c>
      <c r="FZ46" s="306">
        <f>FZ45/$HS$45</f>
        <v>0.001329327663289083</v>
      </c>
      <c r="GA46" s="306">
        <f>GA45/$HQ$45</f>
        <v>5.286159272084591E-05</v>
      </c>
      <c r="GB46" s="306">
        <f>GB45/$HR$45</f>
        <v>5.596168549625488E-05</v>
      </c>
      <c r="GC46" s="306">
        <f>GC45/$HS$45</f>
        <v>5.5971691085856134E-05</v>
      </c>
      <c r="GD46" s="306">
        <f>GD45/$HQ$45</f>
        <v>0.002466874326972809</v>
      </c>
      <c r="GE46" s="306">
        <f>GE45/$HR$45</f>
        <v>0.002078576889860896</v>
      </c>
      <c r="GF46" s="306">
        <f>GF45/$HS$45</f>
        <v>0.0022388676434342454</v>
      </c>
      <c r="GG46" s="306">
        <f>GG45/$HQ$45</f>
        <v>0.0008810265453474317</v>
      </c>
      <c r="GH46" s="306">
        <f>GH45/$HR$45</f>
        <v>0.0008314307559443583</v>
      </c>
      <c r="GI46" s="306">
        <f>GI45/$HS$45</f>
        <v>0.000839575366287842</v>
      </c>
      <c r="GJ46" s="306">
        <f>GJ45/$HQ$45</f>
        <v>0.00031716955632507543</v>
      </c>
      <c r="GK46" s="306">
        <f>GK45/$HR$45</f>
        <v>0.00031978105997859934</v>
      </c>
      <c r="GL46" s="306">
        <f>GL45/$HS$45</f>
        <v>0.000419787683143921</v>
      </c>
      <c r="GM46" s="306">
        <f>GM45/$HQ$45</f>
        <v>0.0034327437286371986</v>
      </c>
      <c r="GN46" s="306">
        <f>GN45/$HR$45</f>
        <v>0.001008909244232481</v>
      </c>
      <c r="GO46" s="306">
        <f>GO45/$HS$45</f>
        <v>0.0027258213558811937</v>
      </c>
      <c r="GP46" s="306">
        <f>GP45/$HQ$45</f>
        <v>0.006057938525808941</v>
      </c>
      <c r="GQ46" s="306">
        <f>GQ45/$HR$45</f>
        <v>0.005372321807640469</v>
      </c>
      <c r="GR46" s="306">
        <f>GR45/$HS$45</f>
        <v>0.004709737946419365</v>
      </c>
      <c r="GS46" s="306">
        <f aca="true" t="shared" si="36" ref="GS46:GX46">GS45/$CI$45</f>
        <v>13.65587099266126</v>
      </c>
      <c r="GT46" s="306">
        <f t="shared" si="36"/>
        <v>4.501004248744689</v>
      </c>
      <c r="GU46" s="307">
        <f t="shared" si="36"/>
        <v>8.615044418694476</v>
      </c>
      <c r="GV46" s="307">
        <f t="shared" si="36"/>
        <v>0</v>
      </c>
      <c r="GW46" s="307">
        <f t="shared" si="36"/>
        <v>0</v>
      </c>
      <c r="GX46" s="307">
        <f t="shared" si="36"/>
        <v>0</v>
      </c>
      <c r="GY46" s="306">
        <f>GY45/$HQ$45</f>
        <v>0.042234650530865184</v>
      </c>
      <c r="GZ46" s="306">
        <f>GZ45/$HR$45</f>
        <v>0.0399534456337262</v>
      </c>
      <c r="HA46" s="306">
        <f>HA45/$HS$45</f>
        <v>0.03748004364336641</v>
      </c>
      <c r="HB46" s="306">
        <f>HB45/$HQ$45</f>
        <v>0.004933748653945618</v>
      </c>
      <c r="HC46" s="306">
        <f>HC45/$HR$45</f>
        <v>0.00455688010469504</v>
      </c>
      <c r="HD46" s="306">
        <f>HD45/$HS$45</f>
        <v>0.00405794760372457</v>
      </c>
      <c r="HE46" s="306">
        <f>HE45/$HQ$45</f>
        <v>0.00035241061813897273</v>
      </c>
      <c r="HF46" s="306">
        <f>HF45/$HR$45</f>
        <v>0.0003357701129775293</v>
      </c>
      <c r="HG46" s="306">
        <f>HG45/$HS$45</f>
        <v>0.00030784430097220873</v>
      </c>
      <c r="HH46" s="307">
        <f>HH45/$HQ$45</f>
        <v>0.012263889511236251</v>
      </c>
      <c r="HI46" s="307">
        <f>HI45/$HR$45</f>
        <v>0.008992243406598214</v>
      </c>
      <c r="HJ46" s="307">
        <f>HJ45/$HS$45</f>
        <v>0.00834118126406971</v>
      </c>
      <c r="HK46" s="306">
        <f>HK45/$HQ$45</f>
        <v>0.003160770834088446</v>
      </c>
      <c r="HL46" s="306">
        <f>HL45/$HR$45</f>
        <v>0.003511995491214967</v>
      </c>
      <c r="HM46" s="306">
        <f>HM45/$HS$45</f>
        <v>0.003073545486752075</v>
      </c>
      <c r="HN46" s="306">
        <f>HN45/$HQ$45</f>
        <v>0.004075981209395358</v>
      </c>
      <c r="HO46" s="306">
        <f>HO45/$HR$45</f>
        <v>0.0036985877397124798</v>
      </c>
      <c r="HP46" s="306">
        <f>HP45/$HS$45</f>
        <v>0.003221310751218735</v>
      </c>
      <c r="HQ46" s="306">
        <f>HQ45/$HS$45</f>
        <v>0.7941260592747487</v>
      </c>
      <c r="HR46" s="306">
        <f>HR45/$HS$45</f>
        <v>0.8751564443748157</v>
      </c>
      <c r="HS46" s="306">
        <f>HS45/$HS$45</f>
        <v>1</v>
      </c>
      <c r="HT46" s="308"/>
    </row>
    <row r="47" spans="1:245" ht="36.75" customHeight="1">
      <c r="A47" s="394" t="s">
        <v>762</v>
      </c>
      <c r="B47" s="394"/>
      <c r="C47" s="306">
        <f>(C12+C14)/($HQ$12+$HQ$14)</f>
        <v>0.0047759695982650474</v>
      </c>
      <c r="D47" s="306">
        <f>(D12+D14)/($HR$12+$HR$14)</f>
        <v>0.004733803330221935</v>
      </c>
      <c r="E47" s="306">
        <f>(E12+E14)/($HS$12+$HS$14)</f>
        <v>0.005316592729905666</v>
      </c>
      <c r="F47" s="306">
        <f>(F12+F14)/($HQ$12+$HQ$14)</f>
        <v>0.0057880956058443955</v>
      </c>
      <c r="G47" s="306">
        <f>(G12+G14)/($HR$12+$HR$14)</f>
        <v>0.005736331613129349</v>
      </c>
      <c r="H47" s="306">
        <f>(H12+H14)/($HS$12+$HS$14)</f>
        <v>0.005105337389644513</v>
      </c>
      <c r="I47" s="306">
        <f>(I12+I14)/($HQ$12+$HQ$14)</f>
        <v>0.007924806066289685</v>
      </c>
      <c r="J47" s="306">
        <f>(J12+J14)/($HR$12+$HR$14)</f>
        <v>0.009426608231307216</v>
      </c>
      <c r="K47" s="306">
        <f>(K12+K14)/($HS$12+$HS$14)</f>
        <v>0.012173002162159286</v>
      </c>
      <c r="L47" s="306">
        <f>(L12+L14)/($HS$12+$HS$14)</f>
        <v>0</v>
      </c>
      <c r="M47" s="306">
        <f>(M12+M14)/($HS$12+$HS$14)</f>
        <v>0</v>
      </c>
      <c r="N47" s="306">
        <f>(N12+N14)/($HS$12+$HS$14)</f>
        <v>0</v>
      </c>
      <c r="O47" s="306">
        <f>(O12+O14)/($HQ$12+$HQ$14)</f>
        <v>0</v>
      </c>
      <c r="P47" s="306">
        <f>(P12+P14)/($HR$12+$HR$14)</f>
        <v>0</v>
      </c>
      <c r="Q47" s="306">
        <f>(Q12+Q14)/($HS$12+$HS$14)</f>
        <v>0</v>
      </c>
      <c r="R47" s="306">
        <f>(R12+R14)/($HQ$12+$HQ$14)</f>
        <v>0</v>
      </c>
      <c r="S47" s="306">
        <f>(S12+S14)/($HR$12+$HR$14)</f>
        <v>0</v>
      </c>
      <c r="T47" s="306">
        <f>(T12+T14)/($HS$12+$HS$14)</f>
        <v>0</v>
      </c>
      <c r="U47" s="306">
        <f>(U12+U14)/($HQ$12+$HQ$14)</f>
        <v>0.0008364096868190443</v>
      </c>
      <c r="V47" s="306">
        <f>(V12+V14)/($HR$12+$HR$14)</f>
        <v>0.0008290251601124507</v>
      </c>
      <c r="W47" s="306">
        <f>(W12+W14)/($HS$12+$HS$14)</f>
        <v>0.0009310883515213749</v>
      </c>
      <c r="X47" s="306">
        <f>(X12+X14)/($HQ$12+$HQ$14)</f>
        <v>0.0507855310261429</v>
      </c>
      <c r="Y47" s="306">
        <f>(Y12+Y14)/($HR$12+$HR$14)</f>
        <v>0.05033771106222959</v>
      </c>
      <c r="Z47" s="306">
        <f>(Z12+Z14)/($HS$12+$HS$14)</f>
        <v>0.05653427633544281</v>
      </c>
      <c r="AA47" s="306">
        <f>(AA12+AA14)/($HQ$12+$HQ$14)</f>
        <v>0.0016587620679772645</v>
      </c>
      <c r="AB47" s="306">
        <f>(AB12+AB14)/($HR$12+$HR$14)</f>
        <v>0.0017427293187221018</v>
      </c>
      <c r="AC47" s="306">
        <f>(AC12+AC14)/($HS$12+$HS$14)</f>
        <v>0.001957280727519576</v>
      </c>
      <c r="AD47" s="306">
        <f>(AD12+AD14)/($HQ$12+$HQ$14)</f>
        <v>0</v>
      </c>
      <c r="AE47" s="306">
        <f>(AE12+AE14)/($HR$12+$HR$14)</f>
        <v>0</v>
      </c>
      <c r="AF47" s="306">
        <f>(AF12+AF14)/($HS$12+$HS$14)</f>
        <v>0</v>
      </c>
      <c r="AG47" s="306">
        <f>(AG12+AG14)/($HQ$12+$HQ$14)</f>
        <v>0.004491309158633356</v>
      </c>
      <c r="AH47" s="306">
        <f>(AH12+AH14)/($HR$12+$HR$14)</f>
        <v>0.004451656111864336</v>
      </c>
      <c r="AI47" s="306">
        <f>(AI12+AI14)/($HS$12+$HS$14)</f>
        <v>0.004999709719513938</v>
      </c>
      <c r="AJ47" s="306">
        <f>(AJ12+AJ14)/($HQ$12+$HQ$14)</f>
        <v>0.0013073294264566576</v>
      </c>
      <c r="AK47" s="306">
        <f>(AK12+AK14)/($HR$12+$HR$14)</f>
        <v>0.0012957872250497129</v>
      </c>
      <c r="AL47" s="306">
        <f>(AL12+AL14)/($HS$12+$HS$14)</f>
        <v>0.0014553145662434936</v>
      </c>
      <c r="AM47" s="331">
        <f>(AM12+AM14)/($HQ$12+$HQ$14)</f>
        <v>0</v>
      </c>
      <c r="AN47" s="331">
        <f>(AN12+AN14)/($HR$12+$HR$14)</f>
        <v>0</v>
      </c>
      <c r="AO47" s="331">
        <f>(AO12+AO14)/($HS$12+$HS$14)</f>
        <v>0</v>
      </c>
      <c r="AP47" s="306">
        <f>(AP12+AP14)/($HQ$12+$HQ$14)</f>
        <v>0.007056767441733786</v>
      </c>
      <c r="AQ47" s="306">
        <f>(AQ12+AQ14)/($HR$12+$HR$14)</f>
        <v>0.007447293245043779</v>
      </c>
      <c r="AR47" s="306">
        <f>(AR12+AR14)/($HS$12+$HS$14)</f>
        <v>0.008364146619969325</v>
      </c>
      <c r="AS47" s="306">
        <f>(AS12+AS14)/($HQ$12+$HQ$14)</f>
        <v>0</v>
      </c>
      <c r="AT47" s="306">
        <f>(AT12+AT14)/($HR$12+$HR$14)</f>
        <v>0</v>
      </c>
      <c r="AU47" s="306">
        <f>(AU12+AU14)/($HS$12+$HS$14)</f>
        <v>0</v>
      </c>
      <c r="AV47" s="306">
        <f>(AV12+AV14)/($HQ$12+$HQ$14)</f>
        <v>0</v>
      </c>
      <c r="AW47" s="306">
        <f>(AW12+AW14)/($HR$12+$HR$14)</f>
        <v>0</v>
      </c>
      <c r="AX47" s="306">
        <f>(AX12+AX14)/($HS$12+$HS$14)</f>
        <v>0</v>
      </c>
      <c r="AY47" s="306">
        <f>(AY12+AY14)/($HQ$12+$HQ$14)</f>
        <v>0</v>
      </c>
      <c r="AZ47" s="306">
        <f>(AZ12+AZ14)/($HR$12+$HR$14)</f>
        <v>0</v>
      </c>
      <c r="BA47" s="306">
        <f>(BA12+BA14)/($HS$12+$HS$14)</f>
        <v>0</v>
      </c>
      <c r="BB47" s="306">
        <f>(BB12+BB14)/($HQ$12+$HQ$14)</f>
        <v>0</v>
      </c>
      <c r="BC47" s="306">
        <f>(BC12+BC14)/($HQ$12+$HQ$14)</f>
        <v>0</v>
      </c>
      <c r="BD47" s="306">
        <f>(BD12+BD14)/($HQ$12+$HQ$14)</f>
        <v>0</v>
      </c>
      <c r="BE47" s="306">
        <f>(BE12+BE14)/($HS$12+$HS$14)</f>
        <v>0</v>
      </c>
      <c r="BF47" s="306">
        <f>(BF12+BF14)/($HS$12+$HS$14)</f>
        <v>0</v>
      </c>
      <c r="BG47" s="306">
        <f>(BG12+BG14)/($HS$12+$HS$14)</f>
        <v>0</v>
      </c>
      <c r="BH47" s="306">
        <f aca="true" t="shared" si="37" ref="BH47:BM47">(BH12+BH14)/($HS$12+$HS$14)</f>
        <v>0</v>
      </c>
      <c r="BI47" s="306">
        <f t="shared" si="37"/>
        <v>0</v>
      </c>
      <c r="BJ47" s="306">
        <f t="shared" si="37"/>
        <v>0</v>
      </c>
      <c r="BK47" s="306">
        <f t="shared" si="37"/>
        <v>0</v>
      </c>
      <c r="BL47" s="306">
        <f t="shared" si="37"/>
        <v>0</v>
      </c>
      <c r="BM47" s="306">
        <f t="shared" si="37"/>
        <v>0</v>
      </c>
      <c r="BN47" s="306">
        <f>(BN12+BN14)/($HS$12+$HS$14)</f>
        <v>0</v>
      </c>
      <c r="BO47" s="306">
        <f>(BO12+BO14)/($HS$12+$HS$14)</f>
        <v>0</v>
      </c>
      <c r="BP47" s="306">
        <f>(BP12+BP14)/($HS$12+$HS$14)</f>
        <v>0</v>
      </c>
      <c r="BQ47" s="306">
        <f>(BQ12+BQ14)/($HQ$12+$HQ$14)</f>
        <v>0</v>
      </c>
      <c r="BR47" s="306">
        <f>(BR12+BR14)/($HR$12+$HR$14)</f>
        <v>0</v>
      </c>
      <c r="BS47" s="306">
        <f>(BS12+BS14)/($HS$12+$HS$14)</f>
        <v>0</v>
      </c>
      <c r="BT47" s="306">
        <f>(BT12+BT14)/($HR$12+$HR$14)</f>
        <v>0.03309134042465665</v>
      </c>
      <c r="BU47" s="306">
        <f>(BU12+BU14)/($HR$12+$HR$14)</f>
        <v>0.03653113301231482</v>
      </c>
      <c r="BV47" s="306">
        <f>(BV12+BV14)/($HS$12+$HS$14)</f>
        <v>0.028456602910848214</v>
      </c>
      <c r="BW47" s="306">
        <f>(BW12+BW14)/($HR$12+$HR$14)</f>
        <v>0.5870891453192979</v>
      </c>
      <c r="BX47" s="306">
        <f>(BX12+BX14)/($HR$12+$HR$14)</f>
        <v>0.636392281747893</v>
      </c>
      <c r="BY47" s="306">
        <f>(BY12+BY14)/($HS$12+$HS$14)</f>
        <v>0.5987993498343054</v>
      </c>
      <c r="BZ47" s="306">
        <f>(BZ12+BZ14)/($HQ$12+$HQ$14)</f>
        <v>0</v>
      </c>
      <c r="CA47" s="306">
        <f>(CA12+CA14)/($HR$12+$HR$14)</f>
        <v>0</v>
      </c>
      <c r="CB47" s="306">
        <f>(CB12+CB14)/($HS$12+$HS$14)</f>
        <v>0</v>
      </c>
      <c r="CC47" s="306">
        <f>(CC12+CC14)/($HQ$12+$HQ$14)</f>
        <v>0.020425265125177672</v>
      </c>
      <c r="CD47" s="306">
        <f>(CD12+CD14)/($HR$12+$HR$14)</f>
        <v>0</v>
      </c>
      <c r="CE47" s="306">
        <f>(CE12+CE14)/($HS$12+$HS$14)</f>
        <v>0</v>
      </c>
      <c r="CF47" s="306">
        <f>(CF12+CF14)/($HR$12+$HR$14)</f>
        <v>0.014107360917879938</v>
      </c>
      <c r="CG47" s="306">
        <f>(CG12+CG14)/($HR$12+$HR$14)</f>
        <v>0.014107360917879938</v>
      </c>
      <c r="CH47" s="306">
        <f>(CH12+CH14)/($HS$12+$HS$14)</f>
        <v>0.01584415051958642</v>
      </c>
      <c r="CI47" s="306">
        <f>(CI12+CI14)/($HQ$12+$HQ$14)</f>
        <v>0.014243564960830197</v>
      </c>
      <c r="CJ47" s="306">
        <f>(CJ12+CJ14)/($HR$12+$HR$14)</f>
        <v>0.014117810814856146</v>
      </c>
      <c r="CK47" s="306">
        <f>(CK12+CK14)/($HS$12+$HS$14)</f>
        <v>0.015855886927378708</v>
      </c>
      <c r="CL47" s="306">
        <f>(CL12+CL14)/($HQ$12+$HQ$14)</f>
        <v>0.008434383396494565</v>
      </c>
      <c r="CM47" s="306">
        <f>(CM12+CM14)/($HR$12+$HR$14)</f>
        <v>0.00835991758096589</v>
      </c>
      <c r="CN47" s="306">
        <f>(CN12+CN14)/($HS$12+$HS$14)</f>
        <v>0.00938912623382899</v>
      </c>
      <c r="CO47" s="306">
        <f>(CO12+CO14)/($HQ$12+$HQ$14)</f>
        <v>0.005700237445464244</v>
      </c>
      <c r="CP47" s="306">
        <f>(CP12+CP14)/($HR$12+$HR$14)</f>
        <v>0.0056499109651361136</v>
      </c>
      <c r="CQ47" s="306">
        <f>(CQ12+CQ14)/($HS$12+$HS$14)</f>
        <v>0.006345484479696093</v>
      </c>
      <c r="CR47" s="306">
        <f>(CR12+CR14)/($HQ$12+$HQ$14)</f>
        <v>0</v>
      </c>
      <c r="CS47" s="306">
        <f>(CS12+CS14)/($HR$12+$HR$14)</f>
        <v>0</v>
      </c>
      <c r="CT47" s="306">
        <f>(CT12+CT14)/($HS$12+$HS$14)</f>
        <v>0</v>
      </c>
      <c r="CU47" s="306">
        <f>(CU12+CU14)/($HR$12+$HR$14)</f>
        <v>0.010895759247192209</v>
      </c>
      <c r="CV47" s="306">
        <f>(CV12+CV14)/($HR$12+$HR$14)</f>
        <v>0.010895759247192209</v>
      </c>
      <c r="CW47" s="306">
        <f>(CW12+CW14)/($HS$12+$HS$14)</f>
        <v>0.012237161191423785</v>
      </c>
      <c r="CX47" s="306">
        <f>(CX12+CX14)/($HQ$12+$HQ$14)</f>
        <v>0</v>
      </c>
      <c r="CY47" s="306">
        <f>(CY12+CY14)/($HR$12+$HR$14)</f>
        <v>0</v>
      </c>
      <c r="CZ47" s="306">
        <f>(CZ12+CZ14)/($HS$12+$HS$14)</f>
        <v>0</v>
      </c>
      <c r="DA47" s="306">
        <f>SUM(DA12+DA14)/SUM('[2]свод затрат_5 (2)'!$BN$13+'[2]свод затрат_5 (2)'!$BN$15)</f>
        <v>0</v>
      </c>
      <c r="DB47" s="306">
        <f>SUM(DB12+DB14)/SUM('[2]свод затрат_5 (2)'!$BO$13+'[2]свод затрат_5 (2)'!$BO$15)</f>
        <v>0</v>
      </c>
      <c r="DC47" s="306">
        <f>SUM(DC12+DC14)/SUM('[2]свод затрат_5 (2)'!$BO$13+'[2]свод затрат_5 (2)'!$BO$15)</f>
        <v>0</v>
      </c>
      <c r="DD47" s="306">
        <f>(DD12+DD14)/($HQ$12+$HQ$14)</f>
        <v>0.02170447994031268</v>
      </c>
      <c r="DE47" s="306">
        <f>(DE12+DE14)/($HR$12+$HR$14)</f>
        <v>0.021512854575018888</v>
      </c>
      <c r="DF47" s="306">
        <f>(DF12+DF14)/($HS$12+$HS$14)</f>
        <v>0.0241613515083866</v>
      </c>
      <c r="DG47" s="306">
        <f>(DG12+DG14)/($HQ$12+$HQ$14)</f>
        <v>0</v>
      </c>
      <c r="DH47" s="306">
        <f>(DH12+DH14)/($HR$12+$HR$14)</f>
        <v>0</v>
      </c>
      <c r="DI47" s="306">
        <f>(DI12+DI14)/($HS$12+$HS$14)</f>
        <v>0</v>
      </c>
      <c r="DJ47" s="306">
        <f>(DJ12+DJ14)/($HQ$12+$HQ$14)</f>
        <v>0.006881051120973483</v>
      </c>
      <c r="DK47" s="306">
        <f>(DK12+DK14)/($HR$12+$HR$14)</f>
        <v>0.006820299426471338</v>
      </c>
      <c r="DL47" s="306">
        <f>(DL12+DL14)/($HS$12+$HS$14)</f>
        <v>0.007659962152432151</v>
      </c>
      <c r="DM47" s="306">
        <f>(DM12+DM14)/($HQ$12+$HQ$14)</f>
        <v>0.0007344942207780684</v>
      </c>
      <c r="DN47" s="306">
        <f>(DN12+DN14)/($HR$12+$HR$14)</f>
        <v>0.0007280094893424462</v>
      </c>
      <c r="DO47" s="306">
        <f>(DO12+DO14)/($HS$12+$HS$14)</f>
        <v>0.0008176364095292746</v>
      </c>
      <c r="DP47" s="306">
        <f>(DP12+DP14)/($HQ$12+$HQ$14)</f>
        <v>0.002495171754796309</v>
      </c>
      <c r="DQ47" s="306">
        <f>(DQ12+DQ14)/($HR$12+$HR$14)</f>
        <v>0.0024731422843690754</v>
      </c>
      <c r="DR47" s="306">
        <f>(DR12+DR14)/($HS$12+$HS$14)</f>
        <v>0.0027776165108410766</v>
      </c>
      <c r="DS47" s="306">
        <f>(DS12+DS14)/($HQ$12+$HQ$14)</f>
        <v>0.00040414753774869794</v>
      </c>
      <c r="DT47" s="306">
        <f>(DT12+DT14)/($HR$12+$HR$14)</f>
        <v>0.00040057938408794887</v>
      </c>
      <c r="DU47" s="306">
        <f>(DU12+DU14)/($HS$12+$HS$14)</f>
        <v>0.00044989563203763915</v>
      </c>
      <c r="DV47" s="306">
        <f>(DV12+DV14)/($HQ$12+$HQ$14)</f>
        <v>0</v>
      </c>
      <c r="DW47" s="306">
        <f>(DW12+DW14)/($HR$12+$HR$14)</f>
        <v>0</v>
      </c>
      <c r="DX47" s="306">
        <f>(DX12+DX14)/($HS$12+$HS$14)</f>
        <v>0</v>
      </c>
      <c r="DY47" s="306">
        <f>(DY12+DY14)/($HQ$12+$HQ$14)</f>
        <v>0.0034018679699194744</v>
      </c>
      <c r="DZ47" s="306">
        <f>(DZ12+DZ14)/($HR$12+$HR$14)</f>
        <v>0.0033718334243229087</v>
      </c>
      <c r="EA47" s="306">
        <f>(EA12+EA14)/($HS$12+$HS$14)</f>
        <v>0.0037869475809776927</v>
      </c>
      <c r="EB47" s="306">
        <f>(EB12+EB14)/($HQ$12+$HQ$14)</f>
        <v>0</v>
      </c>
      <c r="EC47" s="306">
        <f>(EC12+EC14)/($HR$12+$HR$14)</f>
        <v>0</v>
      </c>
      <c r="ED47" s="306">
        <f>(ED12+ED14)/($HS$12+$HS$14)</f>
        <v>0</v>
      </c>
      <c r="EE47" s="306">
        <f>(EE12+EE14)/($HQ$12+$HQ$14)</f>
        <v>0</v>
      </c>
      <c r="EF47" s="306">
        <f>(EF12+EF14)/($HR$12+$HR$14)</f>
        <v>0</v>
      </c>
      <c r="EG47" s="306">
        <f>(EG12+EG14)/($HS$12+$HS$14)</f>
        <v>0</v>
      </c>
      <c r="EH47" s="306">
        <f>(EH12+EH14)/($HQ$12+$HQ$14)</f>
        <v>0.09860848488426709</v>
      </c>
      <c r="EI47" s="306">
        <f>(EI12+EI14)/($HR$12+$HR$14)</f>
        <v>0.09773788641846745</v>
      </c>
      <c r="EJ47" s="306">
        <f>(EJ12+EJ14)/($HS$12+$HS$14)</f>
        <v>0.10977062208125318</v>
      </c>
      <c r="EK47" s="306">
        <f>(EK12+EK14)/($HQ$12+$HQ$14)</f>
        <v>0.021393110619925423</v>
      </c>
      <c r="EL47" s="306">
        <f>(EL12+EL14)/($HR$12+$HR$14)</f>
        <v>0</v>
      </c>
      <c r="EM47" s="306">
        <f>(EM12+EM14)/($HS$12+$HS$14)</f>
        <v>0</v>
      </c>
      <c r="EN47" s="306">
        <f>(EN12+EN14)/($HQ$12+$HQ$14)</f>
        <v>0.0009840113962576993</v>
      </c>
      <c r="EO47" s="306">
        <f>(EO12+EO14)/($HR$12+$HR$14)</f>
        <v>0.0009753237177793538</v>
      </c>
      <c r="EP47" s="306">
        <f>(EP12+EP14)/($HS$12+$HS$14)</f>
        <v>0.0010953980606133822</v>
      </c>
      <c r="EQ47" s="306">
        <f>(EQ12+EQ14)/($HQ$12+$HQ$14)</f>
        <v>0.027056799070671524</v>
      </c>
      <c r="ER47" s="306">
        <f>(ER12+ER14)/($HR$12+$HR$14)</f>
        <v>0.02681791893994016</v>
      </c>
      <c r="ES47" s="306">
        <f>(ES12+ES14)/($HS$12+$HS$14)</f>
        <v>0.03011953453093725</v>
      </c>
      <c r="ET47" s="306">
        <f>(ET12+ET14)/($HQ$12+$HQ$14)</f>
        <v>0.001683362352883707</v>
      </c>
      <c r="EU47" s="306">
        <f>(EU12+EU14)/($HR$12+$HR$14)</f>
        <v>0.0016685002172011087</v>
      </c>
      <c r="EV47" s="306">
        <f>(EV12+EV14)/($HS$12+$HS$14)</f>
        <v>0.001873913110835036</v>
      </c>
      <c r="EW47" s="306">
        <f>(EW12+EW14)/($HQ$12+$HQ$14)</f>
        <v>0.0023053981283751813</v>
      </c>
      <c r="EX47" s="306">
        <f>(EX12+EX14)/($HR$12+$HR$14)</f>
        <v>0.002285044138797343</v>
      </c>
      <c r="EY47" s="306">
        <f>(EY12+EY14)/($HS$12+$HS$14)</f>
        <v>0.002566361170579924</v>
      </c>
      <c r="EZ47" s="306">
        <f>(EZ12+EZ14)/($HQ$12+$HQ$14)</f>
        <v>0</v>
      </c>
      <c r="FA47" s="306">
        <f>(FA12+FA14)/($HR$12+$HR$14)</f>
        <v>0</v>
      </c>
      <c r="FB47" s="306">
        <f>(FB12+FB14)/($HS$12+$HS$14)</f>
        <v>0</v>
      </c>
      <c r="FC47" s="306">
        <f>(FC12+FC14)/($HQ$12+$HQ$14)</f>
        <v>0.0013530156698543364</v>
      </c>
      <c r="FD47" s="306">
        <f>(FD12+FD14)/($HR$12+$HR$14)</f>
        <v>0.0013410701119466115</v>
      </c>
      <c r="FE47" s="306">
        <f>(FE12+FE14)/($HS$12+$HS$14)</f>
        <v>0.0015061723333434007</v>
      </c>
      <c r="FF47" s="306">
        <f>(FF12+FF14)/($HQ$12+$HQ$14)</f>
        <v>0.0014479024830649004</v>
      </c>
      <c r="FG47" s="306">
        <f>(FG12+FG14)/($HR$12+$HR$14)</f>
        <v>0.0014351191847324777</v>
      </c>
      <c r="FH47" s="306">
        <f>(FH12+FH14)/($HS$12+$HS$14)</f>
        <v>0.0016118000034739768</v>
      </c>
      <c r="FI47" s="306">
        <f>(FI12+FI14)/($HQ$12+$HQ$14)</f>
        <v>0.013589900247601868</v>
      </c>
      <c r="FJ47" s="306">
        <f>(FJ12+FJ14)/($HR$12+$HR$14)</f>
        <v>0.013469917202331289</v>
      </c>
      <c r="FK47" s="306">
        <f>(FK12+FK14)/($HS$12+$HS$14)</f>
        <v>0.015128229644256962</v>
      </c>
      <c r="FL47" s="331">
        <f>(FL12+FL14)/($HQ$12+$HQ$14)</f>
        <v>0.0014162735453280458</v>
      </c>
      <c r="FM47" s="331">
        <f>(FM12+FM14)/($HR$12+$HR$14)</f>
        <v>0.0014037694938038557</v>
      </c>
      <c r="FN47" s="331">
        <f>(FN12+FN14)/($HS$12+$HS$14)</f>
        <v>0.001576590780097118</v>
      </c>
      <c r="FO47" s="331">
        <f>(FO12+FO14)/($HQ$12+$HQ$14)</f>
        <v>0.0007731518113453351</v>
      </c>
      <c r="FP47" s="331">
        <f>(FP12+FP14)/($HR$12+$HR$14)</f>
        <v>0.0007663257782552065</v>
      </c>
      <c r="FQ47" s="331">
        <f>(FQ12+FQ14)/($HS$12+$HS$14)</f>
        <v>0.0008606699047676575</v>
      </c>
      <c r="FR47" s="306">
        <f>(FR12+FR14)/($HQ$12+$HQ$14)</f>
        <v>0</v>
      </c>
      <c r="FS47" s="306">
        <f>(FS12+FS14)/($HR$12+$HR$14)</f>
        <v>0</v>
      </c>
      <c r="FT47" s="306">
        <f>(FT12+FT14)/($HS$12+$HS$14)</f>
        <v>0</v>
      </c>
      <c r="FU47" s="306">
        <f>(FU12+FU14)/($HQ$12+$HQ$14)</f>
        <v>0.002561943956685224</v>
      </c>
      <c r="FV47" s="306">
        <f>(FV12+FV14)/($HR$12+$HR$14)</f>
        <v>0.002539324965218389</v>
      </c>
      <c r="FW47" s="306">
        <f>(FW12+FW14)/($HS$12+$HS$14)</f>
        <v>0.002851947093525556</v>
      </c>
      <c r="FX47" s="306">
        <f>(FX12+FX14)/($HQ$12+$HQ$14)</f>
        <v>0</v>
      </c>
      <c r="FY47" s="306">
        <f>(FY12+FY14)/($HR$12+$HR$14)</f>
        <v>0</v>
      </c>
      <c r="FZ47" s="306">
        <f>(FZ12+FZ14)/($HS$12+$HS$14)</f>
        <v>0</v>
      </c>
      <c r="GA47" s="306">
        <f>(GA12+GA14)/($HQ$12+$HQ$14)</f>
        <v>0</v>
      </c>
      <c r="GB47" s="306">
        <f>(GB12+GB14)/($HR$12+$HR$14)</f>
        <v>0</v>
      </c>
      <c r="GC47" s="306">
        <f>(GC12+GC14)/($HS$12+$HS$14)</f>
        <v>0</v>
      </c>
      <c r="GD47" s="306">
        <f>(GD12+GD14)/($HQ$12+$HQ$14)</f>
        <v>0</v>
      </c>
      <c r="GE47" s="306">
        <f>(GE12+GE14)/($HR$12+$HR$14)</f>
        <v>0</v>
      </c>
      <c r="GF47" s="306">
        <f>(GF12+GF14)/($HS$12+$HS$14)</f>
        <v>0</v>
      </c>
      <c r="GG47" s="306">
        <f>(GG12+GG14)/($HQ$12+$HQ$14)</f>
        <v>0</v>
      </c>
      <c r="GH47" s="306">
        <f>(GH12+GH14)/($HR$12+$HR$14)</f>
        <v>0</v>
      </c>
      <c r="GI47" s="306">
        <f>(GI12+GI14)/($HS$12+$HS$14)</f>
        <v>0</v>
      </c>
      <c r="GJ47" s="306">
        <f>(GJ12+GJ14)/($HQ$12+$HQ$14)</f>
        <v>0</v>
      </c>
      <c r="GK47" s="306">
        <f>(GK12+GK14)/($HR$12+$HR$14)</f>
        <v>0</v>
      </c>
      <c r="GL47" s="306">
        <f>(GL12+GL14)/($HS$12+$HS$14)</f>
        <v>0</v>
      </c>
      <c r="GM47" s="306">
        <f>(GM12+GM14)/($HQ$12+$HQ$14)</f>
        <v>0.006846435005783703</v>
      </c>
      <c r="GN47" s="306">
        <f>(GN12+GN14)/($HR$12+$HR$14)</f>
        <v>0.002197961663995615</v>
      </c>
      <c r="GO47" s="306">
        <f>(GO12+GO14)/($HS$12+$HS$14)</f>
        <v>0.007620840793124531</v>
      </c>
      <c r="GP47" s="306">
        <f>(GP12+GP14)/($HQ$12+$HQ$14)</f>
        <v>0</v>
      </c>
      <c r="GQ47" s="306">
        <f>(GQ12+GQ14)/($HR$12+$HR$14)</f>
        <v>0</v>
      </c>
      <c r="GR47" s="306">
        <f>(GR12+GR14)/($HS$12+$HS$14)</f>
        <v>0</v>
      </c>
      <c r="GS47" s="306">
        <f>SUM(GS12+GS14)/SUM('[2]свод затрат_5 (2)'!$BN$13+'[2]свод затрат_5 (2)'!$BN$15)</f>
        <v>0</v>
      </c>
      <c r="GT47" s="306">
        <f>SUM(GT12+GT14)/SUM('[2]свод затрат_5 (2)'!$BO$13+'[2]свод затрат_5 (2)'!$BO$15)</f>
        <v>0</v>
      </c>
      <c r="GU47" s="307">
        <f>SUM(GU12+GU14)/SUM('[2]свод затрат_5 (2)'!$BO$13+'[2]свод затрат_5 (2)'!$BO$15)</f>
        <v>0</v>
      </c>
      <c r="GV47" s="307">
        <f>SUM(GV12+GV14)/SUM('[2]свод затрат_5 (2)'!$BN$13+'[2]свод затрат_5 (2)'!$BN$15)</f>
        <v>0</v>
      </c>
      <c r="GW47" s="307">
        <f>SUM(GW12+GW14)/SUM('[2]свод затрат_5 (2)'!$BO$13+'[2]свод затрат_5 (2)'!$BO$15)</f>
        <v>0</v>
      </c>
      <c r="GX47" s="307">
        <f>SUM(GX12+GX14)/SUM('[2]свод затрат_5 (2)'!$BO$13+'[2]свод затрат_5 (2)'!$BO$15)</f>
        <v>0</v>
      </c>
      <c r="GY47" s="306">
        <f>(GY12+GY14)/($HQ$12+$HQ$14)</f>
        <v>0</v>
      </c>
      <c r="GZ47" s="306">
        <f>(GZ12+GZ14)/($HR$12+$HR$14)</f>
        <v>0</v>
      </c>
      <c r="HA47" s="306">
        <f>(HA12+HA14)/($HS$12+$HS$14)</f>
        <v>0</v>
      </c>
      <c r="HB47" s="306">
        <f>(HB12+HB14)/($HQ$12+$HQ$14)</f>
        <v>0</v>
      </c>
      <c r="HC47" s="306">
        <f>(HC12+HC14)/($HR$12+$HR$14)</f>
        <v>0</v>
      </c>
      <c r="HD47" s="306">
        <f>(HD12+HD14)/($HS$12+$HS$14)</f>
        <v>0</v>
      </c>
      <c r="HE47" s="306">
        <f>(HE12+HE14)/($HQ$12+$HQ$14)</f>
        <v>0</v>
      </c>
      <c r="HF47" s="306">
        <f>(HF12+HF14)/($HR$12+$HR$14)</f>
        <v>0</v>
      </c>
      <c r="HG47" s="306">
        <f>(HG12+HG14)/($HS$12+$HS$14)</f>
        <v>0</v>
      </c>
      <c r="HH47" s="307">
        <f>(HH12+HH14)/($HQ$12+$HQ$14)</f>
        <v>0</v>
      </c>
      <c r="HI47" s="307">
        <f>(HI12+HI14)/($HR$12+$HR$14)</f>
        <v>0</v>
      </c>
      <c r="HJ47" s="307">
        <f>(HJ12+HJ14)/($HS$12+$HS$14)</f>
        <v>0</v>
      </c>
      <c r="HK47" s="306">
        <f>(HK12+HK14)/($HQ$12+$HQ$14)</f>
        <v>0</v>
      </c>
      <c r="HL47" s="306">
        <f>(HL12+HL14)/($HR$12+$HR$14)</f>
        <v>0</v>
      </c>
      <c r="HM47" s="306">
        <f>(HM12+HM14)/($HS$12+$HS$14)</f>
        <v>0</v>
      </c>
      <c r="HN47" s="306">
        <f>(HN12+HN14)/($HQ$12+$HQ$14)</f>
        <v>0</v>
      </c>
      <c r="HO47" s="306">
        <f>(HO12+HO14)/($HR$12+$HR$14)</f>
        <v>0</v>
      </c>
      <c r="HP47" s="306">
        <f>(HP12+HP14)/($HS$12+$HS$14)</f>
        <v>0</v>
      </c>
      <c r="HQ47" s="306">
        <f>(HQ12+HQ14)/($HS$12+$HS$14)</f>
        <v>1.1131965186371808</v>
      </c>
      <c r="HR47" s="306">
        <f>(HR12+HR14)/($HS$12+$HS$14)</f>
        <v>1.1231122966100089</v>
      </c>
      <c r="HS47" s="306">
        <f>(HS12+HS14)/($HS$12+$HS$14)</f>
        <v>1</v>
      </c>
      <c r="HT47" s="309"/>
      <c r="II47" s="317"/>
      <c r="IJ47" s="317"/>
      <c r="IK47" s="317"/>
    </row>
    <row r="48" spans="2:228" s="261" customFormat="1" ht="15.75">
      <c r="B48" s="310"/>
      <c r="C48" s="311"/>
      <c r="D48" s="311"/>
      <c r="E48" s="311"/>
      <c r="AM48" s="313"/>
      <c r="AN48" s="313"/>
      <c r="AO48" s="313"/>
      <c r="DA48" s="260"/>
      <c r="DB48" s="260"/>
      <c r="DC48" s="260"/>
      <c r="EG48" s="312"/>
      <c r="EH48" s="312"/>
      <c r="EI48" s="312"/>
      <c r="EV48" s="312"/>
      <c r="EW48" s="312"/>
      <c r="EX48" s="312"/>
      <c r="FL48" s="313"/>
      <c r="FM48" s="313"/>
      <c r="FN48" s="313"/>
      <c r="FO48" s="313"/>
      <c r="FP48" s="313"/>
      <c r="FQ48" s="313"/>
      <c r="GS48" s="260"/>
      <c r="GT48" s="260"/>
      <c r="GU48" s="260"/>
      <c r="GV48" s="260"/>
      <c r="GW48" s="260"/>
      <c r="GX48" s="260"/>
      <c r="HH48" s="261">
        <v>5299</v>
      </c>
      <c r="HI48" s="261">
        <v>5624</v>
      </c>
      <c r="HJ48" s="261">
        <v>5961</v>
      </c>
      <c r="HT48" s="308"/>
    </row>
    <row r="49" spans="2:227" s="261" customFormat="1" ht="21" customHeight="1">
      <c r="B49" s="313"/>
      <c r="AM49" s="313"/>
      <c r="AN49" s="313"/>
      <c r="AO49" s="313"/>
      <c r="AS49" s="314"/>
      <c r="AT49" s="314"/>
      <c r="AU49" s="314"/>
      <c r="BB49" s="262">
        <f>прил_8!C42</f>
        <v>27694</v>
      </c>
      <c r="BC49" s="262">
        <f>прил_8!D42</f>
        <v>20068</v>
      </c>
      <c r="BD49" s="262">
        <f>прил_8!E42</f>
        <v>34698</v>
      </c>
      <c r="BQ49" s="314"/>
      <c r="BR49" s="314"/>
      <c r="BS49" s="314"/>
      <c r="DA49" s="260"/>
      <c r="DB49" s="260"/>
      <c r="DC49" s="260"/>
      <c r="DD49" s="261" t="s">
        <v>594</v>
      </c>
      <c r="EV49" s="312"/>
      <c r="EW49" s="312"/>
      <c r="EX49" s="312"/>
      <c r="EY49" s="313"/>
      <c r="EZ49" s="313"/>
      <c r="FA49" s="313"/>
      <c r="FL49" s="313"/>
      <c r="FM49" s="313"/>
      <c r="FN49" s="313"/>
      <c r="FO49" s="313"/>
      <c r="FP49" s="313"/>
      <c r="FQ49" s="313"/>
      <c r="GC49" s="314"/>
      <c r="GD49" s="314"/>
      <c r="GE49" s="314"/>
      <c r="GS49" s="260"/>
      <c r="GT49" s="260"/>
      <c r="GU49" s="260"/>
      <c r="GV49" s="260"/>
      <c r="GW49" s="260"/>
      <c r="GX49" s="260"/>
      <c r="GY49" s="316">
        <f>GY45+HB45+HE45+HH45+HK45+HN45</f>
        <v>38036</v>
      </c>
      <c r="GZ49" s="316">
        <f>GZ45+HC45+HF45+HI45+HL45+HO45</f>
        <v>38181.7</v>
      </c>
      <c r="HA49" s="316">
        <f>HA45+HD45+HG45+HJ45+HM45+HP45</f>
        <v>40364.6</v>
      </c>
      <c r="HQ49" s="261">
        <f>прил_1!C63</f>
        <v>566106.5</v>
      </c>
      <c r="HR49" s="261">
        <f>прил_1!D63</f>
        <v>622927.8999999999</v>
      </c>
      <c r="HS49" s="261">
        <f>прил_1!E63</f>
        <v>711847</v>
      </c>
    </row>
    <row r="50" spans="39:206" s="261" customFormat="1" ht="15">
      <c r="AM50" s="313"/>
      <c r="AN50" s="313"/>
      <c r="AO50" s="313"/>
      <c r="AY50" s="314"/>
      <c r="AZ50" s="314"/>
      <c r="BA50" s="314"/>
      <c r="BB50" s="315">
        <f>BB45-BB49</f>
        <v>0</v>
      </c>
      <c r="BC50" s="315">
        <f>BC45-BC49</f>
        <v>0</v>
      </c>
      <c r="BD50" s="315">
        <f>BD45-BD49</f>
        <v>0</v>
      </c>
      <c r="BE50" s="314"/>
      <c r="BF50" s="314"/>
      <c r="BG50" s="314"/>
      <c r="BH50" s="314"/>
      <c r="BI50" s="314"/>
      <c r="BJ50" s="314"/>
      <c r="BK50" s="314"/>
      <c r="BL50" s="314"/>
      <c r="BM50" s="314"/>
      <c r="BN50" s="314"/>
      <c r="BO50" s="314"/>
      <c r="BP50" s="314"/>
      <c r="BW50" s="314"/>
      <c r="BX50" s="314"/>
      <c r="BY50" s="314"/>
      <c r="BZ50" s="314"/>
      <c r="CA50" s="314"/>
      <c r="CB50" s="314"/>
      <c r="CI50" s="314"/>
      <c r="CJ50" s="314"/>
      <c r="CK50" s="314"/>
      <c r="CQ50" s="312"/>
      <c r="CR50" s="312"/>
      <c r="CS50" s="312"/>
      <c r="CW50" s="312"/>
      <c r="CX50" s="312"/>
      <c r="CY50" s="312"/>
      <c r="DA50" s="260"/>
      <c r="DB50" s="260"/>
      <c r="DC50" s="260"/>
      <c r="DD50" s="261">
        <v>113.9</v>
      </c>
      <c r="DF50" s="312"/>
      <c r="DG50" s="312"/>
      <c r="DH50" s="312"/>
      <c r="FL50" s="313"/>
      <c r="FM50" s="313"/>
      <c r="FN50" s="313"/>
      <c r="FO50" s="313"/>
      <c r="FP50" s="313"/>
      <c r="FQ50" s="313"/>
      <c r="GC50" s="314"/>
      <c r="GD50" s="314"/>
      <c r="GE50" s="314"/>
      <c r="GS50" s="260"/>
      <c r="GT50" s="260"/>
      <c r="GU50" s="260"/>
      <c r="GV50" s="260"/>
      <c r="GW50" s="260"/>
      <c r="GX50" s="260"/>
    </row>
    <row r="51" spans="39:227" s="261" customFormat="1" ht="15">
      <c r="AM51" s="313"/>
      <c r="AN51" s="313"/>
      <c r="AO51" s="313"/>
      <c r="DA51" s="260"/>
      <c r="DB51" s="260"/>
      <c r="DC51" s="260"/>
      <c r="EG51" s="312"/>
      <c r="EH51" s="312"/>
      <c r="EI51" s="312"/>
      <c r="FL51" s="313"/>
      <c r="FM51" s="313"/>
      <c r="FN51" s="313"/>
      <c r="FO51" s="313"/>
      <c r="FP51" s="313"/>
      <c r="FQ51" s="313"/>
      <c r="GC51" s="316"/>
      <c r="GD51" s="316"/>
      <c r="GE51" s="316"/>
      <c r="GS51" s="260"/>
      <c r="GT51" s="260"/>
      <c r="GU51" s="260"/>
      <c r="GV51" s="260"/>
      <c r="GW51" s="260"/>
      <c r="GX51" s="260"/>
      <c r="HQ51" s="314">
        <f>HQ45-HQ49</f>
        <v>1413.2900000000373</v>
      </c>
      <c r="HR51" s="314">
        <f>HR45-HR49</f>
        <v>2500.0100000000093</v>
      </c>
      <c r="HS51" s="314">
        <f>HS45-HS49</f>
        <v>2799.979999999865</v>
      </c>
    </row>
    <row r="52" spans="3:227" s="261" customFormat="1" ht="15">
      <c r="C52" s="316"/>
      <c r="D52" s="316"/>
      <c r="E52" s="316"/>
      <c r="AM52" s="313"/>
      <c r="AN52" s="313"/>
      <c r="AO52" s="313"/>
      <c r="DA52" s="260"/>
      <c r="DB52" s="260"/>
      <c r="DC52" s="260"/>
      <c r="DX52" s="312"/>
      <c r="DY52" s="312"/>
      <c r="DZ52" s="312"/>
      <c r="EB52" s="312"/>
      <c r="EC52" s="312"/>
      <c r="EG52" s="314"/>
      <c r="EH52" s="314"/>
      <c r="EI52" s="314"/>
      <c r="FL52" s="313"/>
      <c r="FM52" s="313"/>
      <c r="FN52" s="313"/>
      <c r="FO52" s="313"/>
      <c r="FP52" s="313"/>
      <c r="FQ52" s="313"/>
      <c r="GS52" s="260"/>
      <c r="GT52" s="260"/>
      <c r="GU52" s="260"/>
      <c r="GV52" s="260"/>
      <c r="GW52" s="260"/>
      <c r="GX52" s="260"/>
      <c r="HQ52" s="314"/>
      <c r="HR52" s="314"/>
      <c r="HS52" s="314"/>
    </row>
    <row r="53" spans="2:227" ht="15">
      <c r="B53" s="261"/>
      <c r="C53" s="312"/>
      <c r="D53" s="312"/>
      <c r="E53" s="312"/>
      <c r="EG53" s="317"/>
      <c r="EH53" s="317"/>
      <c r="EI53" s="317"/>
      <c r="HR53" s="260">
        <v>2500</v>
      </c>
      <c r="HS53" s="260">
        <v>2800</v>
      </c>
    </row>
    <row r="54" spans="2:209" ht="15">
      <c r="B54" s="261"/>
      <c r="C54" s="314"/>
      <c r="D54" s="314"/>
      <c r="E54" s="314"/>
      <c r="EG54" s="318"/>
      <c r="EH54" s="318"/>
      <c r="EI54" s="318"/>
      <c r="HA54" s="316"/>
    </row>
    <row r="55" spans="2:5" ht="15">
      <c r="B55" s="261"/>
      <c r="C55" s="314"/>
      <c r="D55" s="314"/>
      <c r="E55" s="314"/>
    </row>
    <row r="56" spans="2:5" ht="15">
      <c r="B56" s="261"/>
      <c r="C56" s="314"/>
      <c r="D56" s="314"/>
      <c r="E56" s="314"/>
    </row>
    <row r="57" spans="2:5" ht="15">
      <c r="B57" s="261"/>
      <c r="C57" s="314"/>
      <c r="D57" s="314"/>
      <c r="E57" s="314"/>
    </row>
    <row r="58" spans="2:5" ht="15">
      <c r="B58" s="261"/>
      <c r="C58" s="314"/>
      <c r="D58" s="314"/>
      <c r="E58" s="314"/>
    </row>
    <row r="59" spans="2:5" ht="15">
      <c r="B59" s="261"/>
      <c r="C59" s="314"/>
      <c r="D59" s="314"/>
      <c r="E59" s="314"/>
    </row>
    <row r="60" spans="2:5" ht="15">
      <c r="B60" s="261"/>
      <c r="C60" s="314"/>
      <c r="D60" s="314"/>
      <c r="E60" s="314"/>
    </row>
    <row r="61" spans="2:5" ht="15">
      <c r="B61" s="261"/>
      <c r="C61" s="261"/>
      <c r="D61" s="261"/>
      <c r="E61" s="261"/>
    </row>
    <row r="62" spans="2:5" ht="15">
      <c r="B62" s="261"/>
      <c r="C62" s="261"/>
      <c r="D62" s="261"/>
      <c r="E62" s="261"/>
    </row>
    <row r="63" spans="2:5" ht="15">
      <c r="B63" s="261"/>
      <c r="C63" s="261"/>
      <c r="D63" s="261"/>
      <c r="E63" s="261"/>
    </row>
    <row r="64" spans="2:5" ht="15">
      <c r="B64" s="261"/>
      <c r="C64" s="261"/>
      <c r="D64" s="261"/>
      <c r="E64" s="261"/>
    </row>
    <row r="65" spans="2:5" ht="15">
      <c r="B65" s="261"/>
      <c r="C65" s="261"/>
      <c r="D65" s="261"/>
      <c r="E65" s="261"/>
    </row>
  </sheetData>
  <sheetProtection/>
  <mergeCells count="162">
    <mergeCell ref="GS10:GU10"/>
    <mergeCell ref="II8:IK8"/>
    <mergeCell ref="IL8:IN8"/>
    <mergeCell ref="IO8:IQ8"/>
    <mergeCell ref="IR8:IT8"/>
    <mergeCell ref="HW8:HY8"/>
    <mergeCell ref="HZ8:IB8"/>
    <mergeCell ref="IC8:IE8"/>
    <mergeCell ref="IF8:IH8"/>
    <mergeCell ref="GY10:HA10"/>
    <mergeCell ref="DP10:DR10"/>
    <mergeCell ref="HT8:HV8"/>
    <mergeCell ref="FR10:FT10"/>
    <mergeCell ref="HN10:HP10"/>
    <mergeCell ref="GJ10:GL10"/>
    <mergeCell ref="GM10:GO10"/>
    <mergeCell ref="HH10:HJ10"/>
    <mergeCell ref="HK10:HM10"/>
    <mergeCell ref="GD10:GF10"/>
    <mergeCell ref="GG10:GI10"/>
    <mergeCell ref="AJ10:AL10"/>
    <mergeCell ref="FO10:FQ10"/>
    <mergeCell ref="BH8:BJ8"/>
    <mergeCell ref="BH10:BJ10"/>
    <mergeCell ref="BN10:BP10"/>
    <mergeCell ref="BN8:BP8"/>
    <mergeCell ref="BK8:BM8"/>
    <mergeCell ref="DM10:DO10"/>
    <mergeCell ref="EH10:EJ10"/>
    <mergeCell ref="EK10:EM10"/>
    <mergeCell ref="DD10:DF10"/>
    <mergeCell ref="DA10:DC10"/>
    <mergeCell ref="CC10:CE10"/>
    <mergeCell ref="CF10:CH10"/>
    <mergeCell ref="CI10:CK10"/>
    <mergeCell ref="CL10:CN10"/>
    <mergeCell ref="CO10:CQ10"/>
    <mergeCell ref="EW10:EY10"/>
    <mergeCell ref="DS10:DU10"/>
    <mergeCell ref="DV10:DX10"/>
    <mergeCell ref="X8:Z8"/>
    <mergeCell ref="X10:Z10"/>
    <mergeCell ref="CR10:CT10"/>
    <mergeCell ref="CU10:CW10"/>
    <mergeCell ref="AY10:BA10"/>
    <mergeCell ref="BB10:BD10"/>
    <mergeCell ref="DG10:DI10"/>
    <mergeCell ref="DY10:EA10"/>
    <mergeCell ref="EE10:EG10"/>
    <mergeCell ref="BK10:BM10"/>
    <mergeCell ref="EN10:EP10"/>
    <mergeCell ref="EQ10:ES10"/>
    <mergeCell ref="ET10:EV10"/>
    <mergeCell ref="DJ10:DL10"/>
    <mergeCell ref="BZ10:CB10"/>
    <mergeCell ref="BW10:BY10"/>
    <mergeCell ref="CX10:CZ10"/>
    <mergeCell ref="HB10:HD10"/>
    <mergeCell ref="F8:H8"/>
    <mergeCell ref="I8:K8"/>
    <mergeCell ref="O8:Q8"/>
    <mergeCell ref="R8:T8"/>
    <mergeCell ref="L8:N8"/>
    <mergeCell ref="EB10:ED10"/>
    <mergeCell ref="FL10:FN10"/>
    <mergeCell ref="BE8:BG8"/>
    <mergeCell ref="F10:H10"/>
    <mergeCell ref="HE10:HG10"/>
    <mergeCell ref="FX10:FZ10"/>
    <mergeCell ref="GA10:GC10"/>
    <mergeCell ref="EZ10:FB10"/>
    <mergeCell ref="FC10:FE10"/>
    <mergeCell ref="FF10:FH10"/>
    <mergeCell ref="FI10:FK10"/>
    <mergeCell ref="FU10:FW10"/>
    <mergeCell ref="GV10:GX10"/>
    <mergeCell ref="GP10:GR10"/>
    <mergeCell ref="I10:K10"/>
    <mergeCell ref="O10:Q10"/>
    <mergeCell ref="R10:T10"/>
    <mergeCell ref="BQ10:BS10"/>
    <mergeCell ref="BT10:BV10"/>
    <mergeCell ref="U10:W10"/>
    <mergeCell ref="AA10:AC10"/>
    <mergeCell ref="AD10:AF10"/>
    <mergeCell ref="AG10:AI10"/>
    <mergeCell ref="AP10:AR10"/>
    <mergeCell ref="GV8:GX8"/>
    <mergeCell ref="GY8:HA8"/>
    <mergeCell ref="GA8:GC8"/>
    <mergeCell ref="GD8:GF8"/>
    <mergeCell ref="GG8:GI8"/>
    <mergeCell ref="GJ8:GL8"/>
    <mergeCell ref="GM8:GO8"/>
    <mergeCell ref="GP8:GR8"/>
    <mergeCell ref="GS8:GU8"/>
    <mergeCell ref="AS10:AU10"/>
    <mergeCell ref="AV10:AX10"/>
    <mergeCell ref="AM10:AO10"/>
    <mergeCell ref="BE10:BG10"/>
    <mergeCell ref="HE8:HG8"/>
    <mergeCell ref="FO8:FQ8"/>
    <mergeCell ref="EW8:EY8"/>
    <mergeCell ref="EZ8:FB8"/>
    <mergeCell ref="FC8:FE8"/>
    <mergeCell ref="FF8:FH8"/>
    <mergeCell ref="HH8:HJ8"/>
    <mergeCell ref="HK8:HM8"/>
    <mergeCell ref="HQ8:HS8"/>
    <mergeCell ref="HN8:HP8"/>
    <mergeCell ref="HB8:HD8"/>
    <mergeCell ref="FI8:FK8"/>
    <mergeCell ref="FR8:FT8"/>
    <mergeCell ref="FU8:FW8"/>
    <mergeCell ref="FX8:FZ8"/>
    <mergeCell ref="FL8:FN8"/>
    <mergeCell ref="EK8:EM8"/>
    <mergeCell ref="EN8:EP8"/>
    <mergeCell ref="EQ8:ES8"/>
    <mergeCell ref="ET8:EV8"/>
    <mergeCell ref="DV8:DX8"/>
    <mergeCell ref="DY8:EA8"/>
    <mergeCell ref="EE8:EG8"/>
    <mergeCell ref="EH8:EJ8"/>
    <mergeCell ref="EB8:ED8"/>
    <mergeCell ref="DJ8:DL8"/>
    <mergeCell ref="DM8:DO8"/>
    <mergeCell ref="DP8:DR8"/>
    <mergeCell ref="DS8:DU8"/>
    <mergeCell ref="CU8:CW8"/>
    <mergeCell ref="CX8:CZ8"/>
    <mergeCell ref="DD8:DF8"/>
    <mergeCell ref="DG8:DI8"/>
    <mergeCell ref="DA8:DC8"/>
    <mergeCell ref="A8:A9"/>
    <mergeCell ref="CI8:CK8"/>
    <mergeCell ref="CL8:CN8"/>
    <mergeCell ref="CO8:CQ8"/>
    <mergeCell ref="CR8:CT8"/>
    <mergeCell ref="CC8:CE8"/>
    <mergeCell ref="CF8:CH8"/>
    <mergeCell ref="U8:W8"/>
    <mergeCell ref="AY8:BA8"/>
    <mergeCell ref="BQ8:BS8"/>
    <mergeCell ref="BT8:BV8"/>
    <mergeCell ref="BW8:BY8"/>
    <mergeCell ref="BZ8:CB8"/>
    <mergeCell ref="A47:B47"/>
    <mergeCell ref="A45:B45"/>
    <mergeCell ref="A46:B46"/>
    <mergeCell ref="C8:E8"/>
    <mergeCell ref="C10:E10"/>
    <mergeCell ref="AM8:AO8"/>
    <mergeCell ref="B8:B9"/>
    <mergeCell ref="AA8:AC8"/>
    <mergeCell ref="AD8:AF8"/>
    <mergeCell ref="AG8:AI8"/>
    <mergeCell ref="BB8:BD8"/>
    <mergeCell ref="AJ8:AL8"/>
    <mergeCell ref="AP8:AR8"/>
    <mergeCell ref="AS8:AU8"/>
    <mergeCell ref="AV8:AX8"/>
  </mergeCells>
  <printOptions/>
  <pageMargins left="0.41" right="0.21" top="0.41" bottom="0.3" header="0.33" footer="0.35"/>
  <pageSetup fitToWidth="19" fitToHeight="1" horizontalDpi="600" verticalDpi="600" orientation="landscape" paperSize="9" scale="34" r:id="rId1"/>
  <colBreaks count="5" manualBreakCount="5">
    <brk id="80" max="65535" man="1"/>
    <brk id="107" max="65535" man="1"/>
    <brk id="134" max="65535" man="1"/>
    <brk id="161" max="65535" man="1"/>
    <brk id="18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AZ40"/>
  <sheetViews>
    <sheetView view="pageBreakPreview" zoomScaleSheetLayoutView="100" zoomScalePageLayoutView="0" workbookViewId="0" topLeftCell="A1">
      <pane xSplit="2" ySplit="8" topLeftCell="D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5" sqref="N5"/>
    </sheetView>
  </sheetViews>
  <sheetFormatPr defaultColWidth="9.140625" defaultRowHeight="12.75"/>
  <cols>
    <col min="1" max="1" width="4.57421875" style="66" customWidth="1"/>
    <col min="2" max="2" width="21.57421875" style="66" bestFit="1" customWidth="1"/>
    <col min="3" max="5" width="9.8515625" style="66" customWidth="1"/>
    <col min="6" max="8" width="9.28125" style="66" customWidth="1"/>
    <col min="9" max="10" width="8.28125" style="66" customWidth="1"/>
    <col min="11" max="14" width="9.28125" style="66" customWidth="1"/>
    <col min="15" max="16384" width="9.140625" style="66" customWidth="1"/>
  </cols>
  <sheetData>
    <row r="1" s="29" customFormat="1" ht="12.75">
      <c r="N1" s="29" t="s">
        <v>240</v>
      </c>
    </row>
    <row r="2" s="29" customFormat="1" ht="12.75">
      <c r="N2" s="29" t="s">
        <v>1187</v>
      </c>
    </row>
    <row r="3" s="29" customFormat="1" ht="12.75">
      <c r="N3" s="29" t="s">
        <v>1188</v>
      </c>
    </row>
    <row r="4" s="29" customFormat="1" ht="12.75">
      <c r="N4" s="29" t="s">
        <v>1189</v>
      </c>
    </row>
    <row r="5" s="29" customFormat="1" ht="12.75">
      <c r="N5" t="s">
        <v>1206</v>
      </c>
    </row>
    <row r="7" spans="3:18" ht="12.75">
      <c r="C7" s="140" t="s">
        <v>910</v>
      </c>
      <c r="D7" s="140"/>
      <c r="E7" s="140"/>
      <c r="I7" s="140"/>
      <c r="J7" s="140"/>
      <c r="K7" s="140"/>
      <c r="L7" s="140"/>
      <c r="M7" s="140"/>
      <c r="N7" s="140"/>
      <c r="R7" s="370">
        <v>0.3</v>
      </c>
    </row>
    <row r="8" spans="3:14" s="2" customFormat="1" ht="12.75">
      <c r="C8" s="140" t="s">
        <v>911</v>
      </c>
      <c r="D8" s="140"/>
      <c r="E8" s="140"/>
      <c r="I8" s="140"/>
      <c r="J8" s="140"/>
      <c r="K8" s="140"/>
      <c r="L8" s="140"/>
      <c r="M8" s="140"/>
      <c r="N8" s="140"/>
    </row>
    <row r="9" spans="6:14" ht="12.75">
      <c r="F9" s="79"/>
      <c r="G9" s="79"/>
      <c r="H9" s="79"/>
      <c r="N9" s="79"/>
    </row>
    <row r="10" spans="1:52" s="144" customFormat="1" ht="33.75" customHeight="1">
      <c r="A10" s="255" t="s">
        <v>1190</v>
      </c>
      <c r="B10" s="255" t="s">
        <v>912</v>
      </c>
      <c r="C10" s="257" t="s">
        <v>913</v>
      </c>
      <c r="D10" s="258"/>
      <c r="E10" s="259"/>
      <c r="F10" s="424" t="s">
        <v>916</v>
      </c>
      <c r="G10" s="425"/>
      <c r="H10" s="426"/>
      <c r="I10" s="424" t="s">
        <v>914</v>
      </c>
      <c r="J10" s="425"/>
      <c r="K10" s="426"/>
      <c r="L10" s="424" t="s">
        <v>915</v>
      </c>
      <c r="M10" s="425"/>
      <c r="N10" s="426"/>
      <c r="O10" s="391" t="s">
        <v>45</v>
      </c>
      <c r="P10" s="391"/>
      <c r="Q10" s="391"/>
      <c r="R10" s="391" t="s">
        <v>46</v>
      </c>
      <c r="S10" s="391"/>
      <c r="T10" s="391"/>
      <c r="U10" s="391" t="s">
        <v>158</v>
      </c>
      <c r="V10" s="391"/>
      <c r="W10" s="391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3"/>
      <c r="AT10" s="143"/>
      <c r="AU10" s="143"/>
      <c r="AV10" s="143"/>
      <c r="AW10" s="143"/>
      <c r="AX10" s="143"/>
      <c r="AY10" s="143"/>
      <c r="AZ10" s="143"/>
    </row>
    <row r="11" spans="1:52" s="24" customFormat="1" ht="12.75">
      <c r="A11" s="256"/>
      <c r="B11" s="256"/>
      <c r="C11" s="67">
        <v>2009</v>
      </c>
      <c r="D11" s="67">
        <v>2010</v>
      </c>
      <c r="E11" s="67">
        <v>2011</v>
      </c>
      <c r="F11" s="67">
        <v>2009</v>
      </c>
      <c r="G11" s="67">
        <v>2010</v>
      </c>
      <c r="H11" s="67">
        <v>2011</v>
      </c>
      <c r="I11" s="67">
        <v>2009</v>
      </c>
      <c r="J11" s="67">
        <v>2010</v>
      </c>
      <c r="K11" s="67">
        <v>2011</v>
      </c>
      <c r="L11" s="67">
        <v>2009</v>
      </c>
      <c r="M11" s="67">
        <v>2010</v>
      </c>
      <c r="N11" s="67">
        <v>2011</v>
      </c>
      <c r="O11" s="67">
        <v>2009</v>
      </c>
      <c r="P11" s="67">
        <v>2010</v>
      </c>
      <c r="Q11" s="67">
        <v>2011</v>
      </c>
      <c r="R11" s="67">
        <v>2009</v>
      </c>
      <c r="S11" s="67">
        <v>2010</v>
      </c>
      <c r="T11" s="67">
        <v>2011</v>
      </c>
      <c r="U11" s="67">
        <v>2009</v>
      </c>
      <c r="V11" s="67">
        <v>2010</v>
      </c>
      <c r="W11" s="67">
        <v>2011</v>
      </c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1"/>
      <c r="AT11" s="161"/>
      <c r="AU11" s="161"/>
      <c r="AV11" s="161"/>
      <c r="AW11" s="161"/>
      <c r="AX11" s="161"/>
      <c r="AY11" s="161"/>
      <c r="AZ11" s="161"/>
    </row>
    <row r="12" spans="1:52" ht="12.75">
      <c r="A12" s="181">
        <v>1</v>
      </c>
      <c r="B12" s="56" t="s">
        <v>917</v>
      </c>
      <c r="C12" s="236">
        <f>U12+R12+O12+L12+I12+F12</f>
        <v>1818.7750136430966</v>
      </c>
      <c r="D12" s="236">
        <f>V12+S12+P12+M12+J12+G12</f>
        <v>1777.6921883526936</v>
      </c>
      <c r="E12" s="236">
        <f>W12+T12+Q12+N12+K12+H12</f>
        <v>1840.6921883526936</v>
      </c>
      <c r="F12" s="74">
        <v>845</v>
      </c>
      <c r="G12" s="74">
        <v>881</v>
      </c>
      <c r="H12" s="74">
        <v>944</v>
      </c>
      <c r="I12" s="83">
        <v>300</v>
      </c>
      <c r="J12" s="83">
        <v>300</v>
      </c>
      <c r="K12" s="83">
        <v>300</v>
      </c>
      <c r="L12" s="74">
        <f>1793.8/12827*421</f>
        <v>58.87501364309659</v>
      </c>
      <c r="M12" s="74">
        <f>2196.5/12827*421</f>
        <v>72.09218835269354</v>
      </c>
      <c r="N12" s="74">
        <f>2196.5/12827*421</f>
        <v>72.09218835269354</v>
      </c>
      <c r="O12" s="74"/>
      <c r="P12" s="74"/>
      <c r="Q12" s="74"/>
      <c r="R12" s="74">
        <f>301*130/100</f>
        <v>391.3</v>
      </c>
      <c r="S12" s="74">
        <v>301</v>
      </c>
      <c r="T12" s="74">
        <v>301</v>
      </c>
      <c r="U12" s="366">
        <v>223.6</v>
      </c>
      <c r="V12" s="366">
        <v>223.6</v>
      </c>
      <c r="W12" s="366">
        <v>223.6</v>
      </c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3"/>
      <c r="AT12" s="183"/>
      <c r="AU12" s="183"/>
      <c r="AV12" s="183"/>
      <c r="AW12" s="183"/>
      <c r="AX12" s="183"/>
      <c r="AY12" s="183"/>
      <c r="AZ12" s="183"/>
    </row>
    <row r="13" spans="1:52" ht="12.75">
      <c r="A13" s="181">
        <v>2</v>
      </c>
      <c r="B13" s="56" t="s">
        <v>918</v>
      </c>
      <c r="C13" s="236">
        <f aca="true" t="shared" si="0" ref="C13:C32">U13+R13+O13+L13+I13+F13</f>
        <v>2268.643369455056</v>
      </c>
      <c r="D13" s="236">
        <f aca="true" t="shared" si="1" ref="D13:D32">V13+S13+P13+M13+J13+G13</f>
        <v>2351.596460590941</v>
      </c>
      <c r="E13" s="236">
        <f aca="true" t="shared" si="2" ref="E13:E32">W13+T13+Q13+N13+K13+H13</f>
        <v>2501.596460590941</v>
      </c>
      <c r="F13" s="74">
        <v>1178</v>
      </c>
      <c r="G13" s="74">
        <v>1229</v>
      </c>
      <c r="H13" s="74">
        <v>1317</v>
      </c>
      <c r="I13" s="83">
        <v>250</v>
      </c>
      <c r="J13" s="83">
        <v>250</v>
      </c>
      <c r="K13" s="83">
        <v>250</v>
      </c>
      <c r="L13" s="74">
        <f>1793.8/12827*626</f>
        <v>87.54336945505572</v>
      </c>
      <c r="M13" s="74">
        <f>2196.5/12827*626</f>
        <v>107.19646059094097</v>
      </c>
      <c r="N13" s="74">
        <f>2196.5/12827*626</f>
        <v>107.19646059094097</v>
      </c>
      <c r="O13" s="74">
        <v>50</v>
      </c>
      <c r="P13" s="74">
        <v>50</v>
      </c>
      <c r="Q13" s="74">
        <v>50</v>
      </c>
      <c r="R13" s="74">
        <v>569</v>
      </c>
      <c r="S13" s="74">
        <v>626</v>
      </c>
      <c r="T13" s="74">
        <v>688</v>
      </c>
      <c r="U13" s="367">
        <v>134.1</v>
      </c>
      <c r="V13" s="367">
        <v>89.4</v>
      </c>
      <c r="W13" s="367">
        <v>89.4</v>
      </c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3"/>
      <c r="AT13" s="183"/>
      <c r="AU13" s="183"/>
      <c r="AV13" s="183"/>
      <c r="AW13" s="183"/>
      <c r="AX13" s="183"/>
      <c r="AY13" s="183"/>
      <c r="AZ13" s="183"/>
    </row>
    <row r="14" spans="1:52" ht="12.75">
      <c r="A14" s="181">
        <v>3</v>
      </c>
      <c r="B14" s="56" t="s">
        <v>919</v>
      </c>
      <c r="C14" s="236">
        <f t="shared" si="0"/>
        <v>1456.2783425586654</v>
      </c>
      <c r="D14" s="236">
        <f t="shared" si="1"/>
        <v>1557.8861464099166</v>
      </c>
      <c r="E14" s="236">
        <f t="shared" si="2"/>
        <v>1661.8861464099166</v>
      </c>
      <c r="F14" s="83">
        <v>993</v>
      </c>
      <c r="G14" s="83">
        <v>1035</v>
      </c>
      <c r="H14" s="83">
        <v>1109</v>
      </c>
      <c r="I14" s="83">
        <v>100</v>
      </c>
      <c r="J14" s="83">
        <v>100</v>
      </c>
      <c r="K14" s="83">
        <v>100</v>
      </c>
      <c r="L14" s="74">
        <f>1793.8/12827*529</f>
        <v>73.9783425586653</v>
      </c>
      <c r="M14" s="74">
        <f>2196.5/12827*529</f>
        <v>90.58614640991658</v>
      </c>
      <c r="N14" s="74">
        <f>2196.5/12827*529</f>
        <v>90.58614640991658</v>
      </c>
      <c r="O14" s="83"/>
      <c r="P14" s="83"/>
      <c r="Q14" s="83"/>
      <c r="R14" s="83">
        <v>258</v>
      </c>
      <c r="S14" s="83">
        <v>301</v>
      </c>
      <c r="T14" s="83">
        <v>331</v>
      </c>
      <c r="U14" s="365">
        <v>31.3</v>
      </c>
      <c r="V14" s="365">
        <v>31.3</v>
      </c>
      <c r="W14" s="365">
        <v>31.3</v>
      </c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</row>
    <row r="15" spans="1:23" ht="12.75">
      <c r="A15" s="181">
        <v>4</v>
      </c>
      <c r="B15" s="56" t="s">
        <v>920</v>
      </c>
      <c r="C15" s="236">
        <f t="shared" si="0"/>
        <v>822.1737584782101</v>
      </c>
      <c r="D15" s="236">
        <f t="shared" si="1"/>
        <v>843.5108599048881</v>
      </c>
      <c r="E15" s="236">
        <f t="shared" si="2"/>
        <v>871.5108599048881</v>
      </c>
      <c r="F15" s="83">
        <v>378</v>
      </c>
      <c r="G15" s="83">
        <v>394</v>
      </c>
      <c r="H15" s="83">
        <v>422</v>
      </c>
      <c r="I15" s="83">
        <v>250</v>
      </c>
      <c r="J15" s="83">
        <v>250</v>
      </c>
      <c r="K15" s="83">
        <v>250</v>
      </c>
      <c r="L15" s="74">
        <f>1793.8/12827*170</f>
        <v>23.773758478210024</v>
      </c>
      <c r="M15" s="74">
        <f>2196.5/12827*170</f>
        <v>29.110859904888127</v>
      </c>
      <c r="N15" s="74">
        <f>2196.5/12827*170</f>
        <v>29.110859904888127</v>
      </c>
      <c r="O15" s="83"/>
      <c r="P15" s="83"/>
      <c r="Q15" s="83"/>
      <c r="R15" s="83">
        <v>148</v>
      </c>
      <c r="S15" s="83">
        <v>148</v>
      </c>
      <c r="T15" s="83">
        <v>148</v>
      </c>
      <c r="U15" s="365">
        <v>22.4</v>
      </c>
      <c r="V15" s="365">
        <v>22.4</v>
      </c>
      <c r="W15" s="365">
        <v>22.4</v>
      </c>
    </row>
    <row r="16" spans="1:23" ht="12.75">
      <c r="A16" s="181">
        <v>5</v>
      </c>
      <c r="B16" s="56" t="s">
        <v>921</v>
      </c>
      <c r="C16" s="236">
        <f t="shared" si="0"/>
        <v>1802.9741950573011</v>
      </c>
      <c r="D16" s="236">
        <f t="shared" si="1"/>
        <v>1899.5608871910813</v>
      </c>
      <c r="E16" s="236">
        <f t="shared" si="2"/>
        <v>1973.8608871910815</v>
      </c>
      <c r="F16" s="83">
        <v>1447</v>
      </c>
      <c r="G16" s="83">
        <v>1508</v>
      </c>
      <c r="H16" s="83">
        <v>1617</v>
      </c>
      <c r="I16" s="83">
        <v>0</v>
      </c>
      <c r="J16" s="83">
        <v>0</v>
      </c>
      <c r="K16" s="83">
        <v>0</v>
      </c>
      <c r="L16" s="74">
        <f>1793.8/12827*815</f>
        <v>113.97419505730099</v>
      </c>
      <c r="M16" s="74">
        <f>2196.5/12827*815</f>
        <v>139.56088719108132</v>
      </c>
      <c r="N16" s="74">
        <f>2196.5/12827*815</f>
        <v>139.56088719108132</v>
      </c>
      <c r="O16" s="83">
        <v>50</v>
      </c>
      <c r="P16" s="83">
        <v>60</v>
      </c>
      <c r="Q16" s="83">
        <v>70</v>
      </c>
      <c r="R16" s="83">
        <v>116</v>
      </c>
      <c r="S16" s="83">
        <v>116</v>
      </c>
      <c r="T16" s="83">
        <v>116</v>
      </c>
      <c r="U16" s="365">
        <v>76</v>
      </c>
      <c r="V16" s="365">
        <v>76</v>
      </c>
      <c r="W16" s="365">
        <v>31.3</v>
      </c>
    </row>
    <row r="17" spans="1:23" ht="12.75">
      <c r="A17" s="181">
        <v>6</v>
      </c>
      <c r="B17" s="56" t="s">
        <v>922</v>
      </c>
      <c r="C17" s="236">
        <f t="shared" si="0"/>
        <v>1641.6562485382397</v>
      </c>
      <c r="D17" s="236">
        <f t="shared" si="1"/>
        <v>1722.62226553364</v>
      </c>
      <c r="E17" s="236">
        <f t="shared" si="2"/>
        <v>1731.12226553364</v>
      </c>
      <c r="F17" s="83">
        <v>839</v>
      </c>
      <c r="G17" s="83">
        <v>875</v>
      </c>
      <c r="H17" s="83">
        <v>938</v>
      </c>
      <c r="I17" s="83">
        <v>250</v>
      </c>
      <c r="J17" s="83">
        <v>250</v>
      </c>
      <c r="K17" s="83">
        <v>250</v>
      </c>
      <c r="L17" s="74">
        <f>1793.8/12827*413</f>
        <v>57.756248538239646</v>
      </c>
      <c r="M17" s="74">
        <f>2196.5/12827*413</f>
        <v>70.72226553363997</v>
      </c>
      <c r="N17" s="74">
        <f>2196.5/12827*413</f>
        <v>70.72226553363997</v>
      </c>
      <c r="O17" s="83"/>
      <c r="P17" s="83"/>
      <c r="Q17" s="83"/>
      <c r="R17" s="83">
        <v>316</v>
      </c>
      <c r="S17" s="83">
        <v>348</v>
      </c>
      <c r="T17" s="83">
        <v>383</v>
      </c>
      <c r="U17" s="365">
        <v>178.9</v>
      </c>
      <c r="V17" s="365">
        <v>178.9</v>
      </c>
      <c r="W17" s="365">
        <v>89.4</v>
      </c>
    </row>
    <row r="18" spans="1:23" ht="12.75">
      <c r="A18" s="181">
        <v>7</v>
      </c>
      <c r="B18" s="56" t="s">
        <v>926</v>
      </c>
      <c r="C18" s="236">
        <f t="shared" si="0"/>
        <v>3446.6792624931786</v>
      </c>
      <c r="D18" s="236">
        <f t="shared" si="1"/>
        <v>3682.573703905824</v>
      </c>
      <c r="E18" s="236">
        <f t="shared" si="2"/>
        <v>3940.8737039058237</v>
      </c>
      <c r="F18" s="83">
        <v>2301</v>
      </c>
      <c r="G18" s="83">
        <v>2399</v>
      </c>
      <c r="H18" s="83">
        <v>2571</v>
      </c>
      <c r="I18" s="83">
        <v>0</v>
      </c>
      <c r="J18" s="83">
        <v>0</v>
      </c>
      <c r="K18" s="83">
        <v>0</v>
      </c>
      <c r="L18" s="74">
        <f>1793.8/12827*1430</f>
        <v>199.97926249317842</v>
      </c>
      <c r="M18" s="74">
        <f>2196.5/12827*1430</f>
        <v>244.87370390582365</v>
      </c>
      <c r="N18" s="74">
        <f>2196.5/12827*1430</f>
        <v>244.87370390582365</v>
      </c>
      <c r="O18" s="83"/>
      <c r="P18" s="83"/>
      <c r="Q18" s="83"/>
      <c r="R18" s="83">
        <v>930</v>
      </c>
      <c r="S18" s="83">
        <v>1023</v>
      </c>
      <c r="T18" s="83">
        <v>1125</v>
      </c>
      <c r="U18" s="365">
        <v>15.7</v>
      </c>
      <c r="V18" s="365">
        <v>15.7</v>
      </c>
      <c r="W18" s="365"/>
    </row>
    <row r="19" spans="1:23" ht="12.75">
      <c r="A19" s="181">
        <v>8</v>
      </c>
      <c r="B19" s="56" t="s">
        <v>927</v>
      </c>
      <c r="C19" s="236">
        <f t="shared" si="0"/>
        <v>958.6794028221719</v>
      </c>
      <c r="D19" s="236">
        <f t="shared" si="1"/>
        <v>1048.9362126763858</v>
      </c>
      <c r="E19" s="236">
        <f t="shared" si="2"/>
        <v>1094.9362126763858</v>
      </c>
      <c r="F19" s="83">
        <v>393</v>
      </c>
      <c r="G19" s="83">
        <v>410</v>
      </c>
      <c r="H19" s="83">
        <v>439</v>
      </c>
      <c r="I19" s="83">
        <v>200</v>
      </c>
      <c r="J19" s="83">
        <v>250</v>
      </c>
      <c r="K19" s="83">
        <v>250</v>
      </c>
      <c r="L19" s="74">
        <f>1793.8/12827*263</f>
        <v>36.779402822171974</v>
      </c>
      <c r="M19" s="74">
        <f>2196.5/12827*263</f>
        <v>45.036212676385745</v>
      </c>
      <c r="N19" s="74">
        <f>2196.5/12827*263</f>
        <v>45.036212676385745</v>
      </c>
      <c r="O19" s="83"/>
      <c r="P19" s="83"/>
      <c r="Q19" s="83"/>
      <c r="R19" s="83">
        <v>150</v>
      </c>
      <c r="S19" s="83">
        <v>165</v>
      </c>
      <c r="T19" s="83">
        <v>182</v>
      </c>
      <c r="U19" s="365">
        <v>178.9</v>
      </c>
      <c r="V19" s="365">
        <v>178.9</v>
      </c>
      <c r="W19" s="365">
        <v>178.9</v>
      </c>
    </row>
    <row r="20" spans="1:23" ht="12.75">
      <c r="A20" s="181">
        <v>9</v>
      </c>
      <c r="B20" s="56" t="s">
        <v>928</v>
      </c>
      <c r="C20" s="236">
        <f t="shared" si="0"/>
        <v>658.4027987838153</v>
      </c>
      <c r="D20" s="236">
        <f t="shared" si="1"/>
        <v>692.9689249239884</v>
      </c>
      <c r="E20" s="236">
        <f t="shared" si="2"/>
        <v>721.2689249239885</v>
      </c>
      <c r="F20" s="83">
        <v>586</v>
      </c>
      <c r="G20" s="83">
        <v>611</v>
      </c>
      <c r="H20" s="83">
        <v>655</v>
      </c>
      <c r="I20" s="83">
        <v>0</v>
      </c>
      <c r="J20" s="83">
        <v>0</v>
      </c>
      <c r="K20" s="83">
        <v>0</v>
      </c>
      <c r="L20" s="74">
        <f>1793.8/12827*241</f>
        <v>33.70279878381538</v>
      </c>
      <c r="M20" s="74">
        <f>2196.5/12827*241</f>
        <v>41.26892492398846</v>
      </c>
      <c r="N20" s="74">
        <f>2196.5/12827*241</f>
        <v>41.26892492398846</v>
      </c>
      <c r="O20" s="83"/>
      <c r="P20" s="83"/>
      <c r="Q20" s="83"/>
      <c r="R20" s="83">
        <v>23</v>
      </c>
      <c r="S20" s="83">
        <v>25</v>
      </c>
      <c r="T20" s="83">
        <v>25</v>
      </c>
      <c r="U20" s="365">
        <v>15.7</v>
      </c>
      <c r="V20" s="365">
        <v>15.7</v>
      </c>
      <c r="W20" s="365"/>
    </row>
    <row r="21" spans="1:23" ht="12.75">
      <c r="A21" s="181">
        <v>10</v>
      </c>
      <c r="B21" s="56" t="s">
        <v>929</v>
      </c>
      <c r="C21" s="236">
        <f t="shared" si="0"/>
        <v>2206.640523894909</v>
      </c>
      <c r="D21" s="236">
        <f t="shared" si="1"/>
        <v>2304.940032743432</v>
      </c>
      <c r="E21" s="236">
        <f t="shared" si="2"/>
        <v>2434.940032743432</v>
      </c>
      <c r="F21" s="83">
        <v>1738</v>
      </c>
      <c r="G21" s="83">
        <v>1812</v>
      </c>
      <c r="H21" s="83">
        <v>1942</v>
      </c>
      <c r="I21" s="83">
        <v>0</v>
      </c>
      <c r="J21" s="83">
        <v>0</v>
      </c>
      <c r="K21" s="83">
        <v>0</v>
      </c>
      <c r="L21" s="74">
        <f>1793.8/12827*774</f>
        <v>108.24052389490916</v>
      </c>
      <c r="M21" s="74">
        <f>2196.5/12827*774</f>
        <v>132.54003274343182</v>
      </c>
      <c r="N21" s="74">
        <f>2196.5/12827*774</f>
        <v>132.54003274343182</v>
      </c>
      <c r="O21" s="83"/>
      <c r="P21" s="83"/>
      <c r="Q21" s="83"/>
      <c r="R21" s="83">
        <v>271</v>
      </c>
      <c r="S21" s="83">
        <v>271</v>
      </c>
      <c r="T21" s="83">
        <v>271</v>
      </c>
      <c r="U21" s="365">
        <v>89.4</v>
      </c>
      <c r="V21" s="365">
        <v>89.4</v>
      </c>
      <c r="W21" s="365">
        <v>89.4</v>
      </c>
    </row>
    <row r="22" spans="1:23" ht="12.75">
      <c r="A22" s="181">
        <v>11</v>
      </c>
      <c r="B22" s="56" t="s">
        <v>930</v>
      </c>
      <c r="C22" s="236">
        <f t="shared" si="0"/>
        <v>1625.958805644344</v>
      </c>
      <c r="D22" s="236">
        <f t="shared" si="1"/>
        <v>1709.4724253527716</v>
      </c>
      <c r="E22" s="236">
        <f t="shared" si="2"/>
        <v>1788.0724253527715</v>
      </c>
      <c r="F22" s="83">
        <v>969</v>
      </c>
      <c r="G22" s="83">
        <v>1010</v>
      </c>
      <c r="H22" s="83">
        <v>1082</v>
      </c>
      <c r="I22" s="83">
        <v>300</v>
      </c>
      <c r="J22" s="83">
        <v>300</v>
      </c>
      <c r="K22" s="83">
        <v>300</v>
      </c>
      <c r="L22" s="74">
        <f>1793.8/12827*526</f>
        <v>73.55880564434395</v>
      </c>
      <c r="M22" s="74">
        <f>2196.5/12827*526</f>
        <v>90.07242535277149</v>
      </c>
      <c r="N22" s="74">
        <f>2196.5/12827*526</f>
        <v>90.07242535277149</v>
      </c>
      <c r="O22" s="83"/>
      <c r="P22" s="83"/>
      <c r="Q22" s="83"/>
      <c r="R22" s="83">
        <v>261</v>
      </c>
      <c r="S22" s="83">
        <v>287</v>
      </c>
      <c r="T22" s="83">
        <v>316</v>
      </c>
      <c r="U22" s="365">
        <v>22.4</v>
      </c>
      <c r="V22" s="365">
        <v>22.4</v>
      </c>
      <c r="W22" s="365"/>
    </row>
    <row r="23" spans="1:23" ht="12.75">
      <c r="A23" s="181">
        <v>12</v>
      </c>
      <c r="B23" s="56" t="s">
        <v>931</v>
      </c>
      <c r="C23" s="236">
        <f t="shared" si="0"/>
        <v>1201.830825602245</v>
      </c>
      <c r="D23" s="236">
        <f t="shared" si="1"/>
        <v>1258.7644266001403</v>
      </c>
      <c r="E23" s="236">
        <f t="shared" si="2"/>
        <v>1329.7644266001403</v>
      </c>
      <c r="F23" s="83">
        <v>593</v>
      </c>
      <c r="G23" s="83">
        <v>619</v>
      </c>
      <c r="H23" s="83">
        <v>663</v>
      </c>
      <c r="I23" s="83">
        <v>250</v>
      </c>
      <c r="J23" s="83">
        <v>250</v>
      </c>
      <c r="K23" s="83">
        <v>250</v>
      </c>
      <c r="L23" s="74">
        <f>1793.8/12827*189</f>
        <v>26.43082560224526</v>
      </c>
      <c r="M23" s="74">
        <f>2196.5/12827*189</f>
        <v>32.36442660014033</v>
      </c>
      <c r="N23" s="74">
        <f>2196.5/12827*189</f>
        <v>32.36442660014033</v>
      </c>
      <c r="O23" s="83"/>
      <c r="P23" s="83"/>
      <c r="Q23" s="83"/>
      <c r="R23" s="83">
        <v>243</v>
      </c>
      <c r="S23" s="83">
        <v>268</v>
      </c>
      <c r="T23" s="83">
        <v>295</v>
      </c>
      <c r="U23" s="365">
        <v>89.4</v>
      </c>
      <c r="V23" s="365">
        <v>89.4</v>
      </c>
      <c r="W23" s="365">
        <v>89.4</v>
      </c>
    </row>
    <row r="24" spans="1:23" ht="12.75">
      <c r="A24" s="181">
        <v>13</v>
      </c>
      <c r="B24" s="56" t="s">
        <v>932</v>
      </c>
      <c r="C24" s="236">
        <f t="shared" si="0"/>
        <v>704.933912840103</v>
      </c>
      <c r="D24" s="236">
        <f t="shared" si="1"/>
        <v>714.2396195525064</v>
      </c>
      <c r="E24" s="236">
        <f t="shared" si="2"/>
        <v>731.9396195525064</v>
      </c>
      <c r="F24" s="83">
        <v>296</v>
      </c>
      <c r="G24" s="83">
        <v>308</v>
      </c>
      <c r="H24" s="83">
        <v>331</v>
      </c>
      <c r="I24" s="83">
        <v>250</v>
      </c>
      <c r="J24" s="83">
        <v>250</v>
      </c>
      <c r="K24" s="83">
        <v>250</v>
      </c>
      <c r="L24" s="74">
        <f>1793.8/12827*169</f>
        <v>23.633912840102905</v>
      </c>
      <c r="M24" s="74">
        <f>2196.5/12827*169</f>
        <v>28.939619552506432</v>
      </c>
      <c r="N24" s="74">
        <f>2196.5/12827*169</f>
        <v>28.939619552506432</v>
      </c>
      <c r="O24" s="83"/>
      <c r="P24" s="83"/>
      <c r="Q24" s="83"/>
      <c r="R24" s="83">
        <v>19</v>
      </c>
      <c r="S24" s="83">
        <v>20</v>
      </c>
      <c r="T24" s="83">
        <v>21</v>
      </c>
      <c r="U24" s="365">
        <v>116.3</v>
      </c>
      <c r="V24" s="365">
        <v>107.3</v>
      </c>
      <c r="W24" s="365">
        <v>101</v>
      </c>
    </row>
    <row r="25" spans="1:23" ht="12.75">
      <c r="A25" s="181">
        <v>14</v>
      </c>
      <c r="B25" s="56" t="s">
        <v>933</v>
      </c>
      <c r="C25" s="236">
        <f t="shared" si="0"/>
        <v>2189.021517112341</v>
      </c>
      <c r="D25" s="236">
        <f t="shared" si="1"/>
        <v>2275.0513448195215</v>
      </c>
      <c r="E25" s="236">
        <f t="shared" si="2"/>
        <v>2394.0513448195215</v>
      </c>
      <c r="F25" s="83">
        <v>1568</v>
      </c>
      <c r="G25" s="83">
        <v>1634</v>
      </c>
      <c r="H25" s="83">
        <v>1753</v>
      </c>
      <c r="I25" s="83">
        <v>0</v>
      </c>
      <c r="J25" s="83">
        <v>0</v>
      </c>
      <c r="K25" s="83">
        <v>0</v>
      </c>
      <c r="L25" s="74">
        <f>1793.8/12827*638</f>
        <v>89.22151711234115</v>
      </c>
      <c r="M25" s="74">
        <f>2196.5/12827*638</f>
        <v>109.25134481952132</v>
      </c>
      <c r="N25" s="74">
        <f>2196.5/12827*638</f>
        <v>109.25134481952132</v>
      </c>
      <c r="O25" s="83"/>
      <c r="P25" s="83"/>
      <c r="Q25" s="83"/>
      <c r="R25" s="83">
        <v>420</v>
      </c>
      <c r="S25" s="83">
        <v>420</v>
      </c>
      <c r="T25" s="83">
        <v>420</v>
      </c>
      <c r="U25" s="365">
        <v>111.8</v>
      </c>
      <c r="V25" s="365">
        <v>111.8</v>
      </c>
      <c r="W25" s="365">
        <v>111.8</v>
      </c>
    </row>
    <row r="26" spans="1:23" ht="12.75">
      <c r="A26" s="181">
        <v>15</v>
      </c>
      <c r="B26" s="56" t="s">
        <v>934</v>
      </c>
      <c r="C26" s="236">
        <f t="shared" si="0"/>
        <v>672.4526779449599</v>
      </c>
      <c r="D26" s="236">
        <f t="shared" si="1"/>
        <v>715.40954237156</v>
      </c>
      <c r="E26" s="236">
        <f t="shared" si="2"/>
        <v>770.00954237156</v>
      </c>
      <c r="F26" s="83">
        <v>353</v>
      </c>
      <c r="G26" s="83">
        <v>368</v>
      </c>
      <c r="H26" s="83">
        <v>395</v>
      </c>
      <c r="I26" s="83">
        <v>250</v>
      </c>
      <c r="J26" s="83">
        <v>250</v>
      </c>
      <c r="K26" s="83">
        <v>300</v>
      </c>
      <c r="L26" s="74">
        <f>1793.8/12827*177</f>
        <v>24.752677944959846</v>
      </c>
      <c r="M26" s="74">
        <f>2196.5/12827*177</f>
        <v>30.30954237155999</v>
      </c>
      <c r="N26" s="74">
        <f>2196.5/12827*177</f>
        <v>30.30954237155999</v>
      </c>
      <c r="O26" s="83"/>
      <c r="P26" s="83"/>
      <c r="Q26" s="83"/>
      <c r="R26" s="83"/>
      <c r="S26" s="83"/>
      <c r="T26" s="83"/>
      <c r="U26" s="365">
        <v>44.7</v>
      </c>
      <c r="V26" s="365">
        <v>67.1</v>
      </c>
      <c r="W26" s="365">
        <v>44.7</v>
      </c>
    </row>
    <row r="27" spans="1:23" ht="12.75">
      <c r="A27" s="181">
        <v>16</v>
      </c>
      <c r="B27" s="56" t="s">
        <v>935</v>
      </c>
      <c r="C27" s="236">
        <f t="shared" si="0"/>
        <v>1505.2207453028768</v>
      </c>
      <c r="D27" s="236">
        <f t="shared" si="1"/>
        <v>1603.4075465814299</v>
      </c>
      <c r="E27" s="236">
        <f t="shared" si="2"/>
        <v>1722.4075465814299</v>
      </c>
      <c r="F27" s="83">
        <v>1138</v>
      </c>
      <c r="G27" s="83">
        <v>1186</v>
      </c>
      <c r="H27" s="83">
        <v>1272</v>
      </c>
      <c r="I27" s="83">
        <v>0</v>
      </c>
      <c r="J27" s="83">
        <v>0</v>
      </c>
      <c r="K27" s="83">
        <v>0</v>
      </c>
      <c r="L27" s="74">
        <f>1793.8/12827*643</f>
        <v>89.92074530287674</v>
      </c>
      <c r="M27" s="74">
        <f>2196.5/12827*643</f>
        <v>110.10754658142979</v>
      </c>
      <c r="N27" s="74">
        <f>2196.5/12827*643</f>
        <v>110.10754658142979</v>
      </c>
      <c r="O27" s="83"/>
      <c r="P27" s="83"/>
      <c r="Q27" s="83"/>
      <c r="R27" s="83">
        <v>246</v>
      </c>
      <c r="S27" s="83">
        <v>276</v>
      </c>
      <c r="T27" s="83">
        <v>309</v>
      </c>
      <c r="U27" s="365">
        <v>31.3</v>
      </c>
      <c r="V27" s="365">
        <v>31.3</v>
      </c>
      <c r="W27" s="365">
        <v>31.3</v>
      </c>
    </row>
    <row r="28" spans="1:23" ht="12.75">
      <c r="A28" s="181">
        <v>17</v>
      </c>
      <c r="B28" s="56" t="s">
        <v>936</v>
      </c>
      <c r="C28" s="236">
        <f t="shared" si="0"/>
        <v>970.7043424027443</v>
      </c>
      <c r="D28" s="236">
        <f t="shared" si="1"/>
        <v>995.9565214001715</v>
      </c>
      <c r="E28" s="236">
        <f t="shared" si="2"/>
        <v>1027.9565214001714</v>
      </c>
      <c r="F28" s="83">
        <v>425</v>
      </c>
      <c r="G28" s="83">
        <v>443</v>
      </c>
      <c r="H28" s="83">
        <v>475</v>
      </c>
      <c r="I28" s="83">
        <v>200</v>
      </c>
      <c r="J28" s="83">
        <v>200</v>
      </c>
      <c r="K28" s="83">
        <v>200</v>
      </c>
      <c r="L28" s="74">
        <f>1793.8/12827*231</f>
        <v>32.304342402744204</v>
      </c>
      <c r="M28" s="74">
        <f>2196.5/12827*231</f>
        <v>39.55652140017151</v>
      </c>
      <c r="N28" s="74">
        <f>2196.5/12827*231</f>
        <v>39.55652140017151</v>
      </c>
      <c r="O28" s="83"/>
      <c r="P28" s="83"/>
      <c r="Q28" s="83"/>
      <c r="R28" s="83">
        <v>224</v>
      </c>
      <c r="S28" s="83">
        <v>224</v>
      </c>
      <c r="T28" s="83">
        <v>224</v>
      </c>
      <c r="U28" s="365">
        <v>89.4</v>
      </c>
      <c r="V28" s="365">
        <v>89.4</v>
      </c>
      <c r="W28" s="365">
        <v>89.4</v>
      </c>
    </row>
    <row r="29" spans="1:23" ht="12.75">
      <c r="A29" s="181">
        <v>18</v>
      </c>
      <c r="B29" s="56" t="s">
        <v>937</v>
      </c>
      <c r="C29" s="236">
        <f t="shared" si="0"/>
        <v>1702.087074140485</v>
      </c>
      <c r="D29" s="236">
        <f t="shared" si="1"/>
        <v>1773.9866921337803</v>
      </c>
      <c r="E29" s="236">
        <f t="shared" si="2"/>
        <v>1866.9866921337803</v>
      </c>
      <c r="F29" s="83">
        <v>1241</v>
      </c>
      <c r="G29" s="83">
        <v>1294</v>
      </c>
      <c r="H29" s="83">
        <v>1387</v>
      </c>
      <c r="I29" s="83">
        <v>0</v>
      </c>
      <c r="J29" s="83">
        <v>0</v>
      </c>
      <c r="K29" s="83">
        <v>0</v>
      </c>
      <c r="L29" s="74">
        <f>1793.8/12827*602</f>
        <v>84.18707414048491</v>
      </c>
      <c r="M29" s="74">
        <f>2196.5/12827*602</f>
        <v>103.0866921337803</v>
      </c>
      <c r="N29" s="74">
        <f>2196.5/12827*602</f>
        <v>103.0866921337803</v>
      </c>
      <c r="O29" s="83"/>
      <c r="P29" s="83"/>
      <c r="Q29" s="83"/>
      <c r="R29" s="83">
        <v>198</v>
      </c>
      <c r="S29" s="83">
        <v>198</v>
      </c>
      <c r="T29" s="83">
        <v>198</v>
      </c>
      <c r="U29" s="368">
        <v>178.9</v>
      </c>
      <c r="V29" s="368">
        <v>178.9</v>
      </c>
      <c r="W29" s="368">
        <v>178.9</v>
      </c>
    </row>
    <row r="30" spans="1:23" ht="12.75">
      <c r="A30" s="181">
        <v>19</v>
      </c>
      <c r="B30" s="56" t="s">
        <v>938</v>
      </c>
      <c r="C30" s="236">
        <f t="shared" si="0"/>
        <v>944.696382630389</v>
      </c>
      <c r="D30" s="236">
        <f t="shared" si="1"/>
        <v>974.4997739143994</v>
      </c>
      <c r="E30" s="236">
        <f t="shared" si="2"/>
        <v>1018.4997739143994</v>
      </c>
      <c r="F30" s="83">
        <v>564</v>
      </c>
      <c r="G30" s="83">
        <v>588</v>
      </c>
      <c r="H30" s="83">
        <v>631</v>
      </c>
      <c r="I30" s="83">
        <v>200</v>
      </c>
      <c r="J30" s="83">
        <v>200</v>
      </c>
      <c r="K30" s="83">
        <v>200</v>
      </c>
      <c r="L30" s="74">
        <f>1793.8/12827*153</f>
        <v>21.39638263038902</v>
      </c>
      <c r="M30" s="74">
        <f>2196.5/12827*153</f>
        <v>26.199773914399312</v>
      </c>
      <c r="N30" s="74">
        <f>2196.5/12827*153</f>
        <v>26.199773914399312</v>
      </c>
      <c r="O30" s="83"/>
      <c r="P30" s="83"/>
      <c r="Q30" s="83"/>
      <c r="R30" s="83">
        <v>137</v>
      </c>
      <c r="S30" s="83">
        <v>138</v>
      </c>
      <c r="T30" s="83">
        <v>139</v>
      </c>
      <c r="U30" s="365">
        <v>22.3</v>
      </c>
      <c r="V30" s="365">
        <v>22.3</v>
      </c>
      <c r="W30" s="365">
        <v>22.3</v>
      </c>
    </row>
    <row r="31" spans="1:23" ht="12.75">
      <c r="A31" s="181">
        <v>20</v>
      </c>
      <c r="B31" s="56" t="s">
        <v>939</v>
      </c>
      <c r="C31" s="236">
        <f t="shared" si="0"/>
        <v>2358.670336009979</v>
      </c>
      <c r="D31" s="236">
        <f t="shared" si="1"/>
        <v>2485.7418960006235</v>
      </c>
      <c r="E31" s="236">
        <f t="shared" si="2"/>
        <v>2655.341896000624</v>
      </c>
      <c r="F31" s="83">
        <v>1325</v>
      </c>
      <c r="G31" s="83">
        <v>1381</v>
      </c>
      <c r="H31" s="83">
        <v>1480</v>
      </c>
      <c r="I31" s="83"/>
      <c r="J31" s="83"/>
      <c r="K31" s="83"/>
      <c r="L31" s="74">
        <f>1793.8/12827*840</f>
        <v>117.47033600997894</v>
      </c>
      <c r="M31" s="74">
        <f>2196.5/12827*840</f>
        <v>143.84189600062368</v>
      </c>
      <c r="N31" s="74">
        <f>2196.5/12827*840</f>
        <v>143.84189600062368</v>
      </c>
      <c r="O31" s="83"/>
      <c r="P31" s="83"/>
      <c r="Q31" s="83"/>
      <c r="R31" s="83">
        <v>469</v>
      </c>
      <c r="S31" s="83">
        <v>469</v>
      </c>
      <c r="T31" s="83">
        <v>469</v>
      </c>
      <c r="U31" s="368">
        <v>447.2</v>
      </c>
      <c r="V31" s="368">
        <v>491.9</v>
      </c>
      <c r="W31" s="368">
        <v>562.5</v>
      </c>
    </row>
    <row r="32" spans="1:23" ht="12.75">
      <c r="A32" s="181">
        <v>21</v>
      </c>
      <c r="B32" s="56" t="s">
        <v>940</v>
      </c>
      <c r="C32" s="236">
        <f t="shared" si="0"/>
        <v>6268.520464644889</v>
      </c>
      <c r="D32" s="236">
        <f t="shared" si="1"/>
        <v>6552.982529040306</v>
      </c>
      <c r="E32" s="236">
        <f t="shared" si="2"/>
        <v>7117.882529040306</v>
      </c>
      <c r="F32" s="83">
        <v>4799</v>
      </c>
      <c r="G32" s="83">
        <v>5003</v>
      </c>
      <c r="H32" s="83">
        <v>5362</v>
      </c>
      <c r="I32" s="83">
        <v>0</v>
      </c>
      <c r="J32" s="83">
        <v>0</v>
      </c>
      <c r="K32" s="83">
        <v>0</v>
      </c>
      <c r="L32" s="74">
        <f>1793.8/12827*2977</f>
        <v>416.3204646448896</v>
      </c>
      <c r="M32" s="74">
        <f>2196.5/12827*2977</f>
        <v>509.7825290403056</v>
      </c>
      <c r="N32" s="74">
        <f>2196.5/12827*2977</f>
        <v>509.7825290403056</v>
      </c>
      <c r="O32" s="83">
        <v>100</v>
      </c>
      <c r="P32" s="83">
        <v>100</v>
      </c>
      <c r="Q32" s="83">
        <v>100</v>
      </c>
      <c r="R32" s="83"/>
      <c r="S32" s="83"/>
      <c r="T32" s="83"/>
      <c r="U32" s="365">
        <v>953.2</v>
      </c>
      <c r="V32" s="365">
        <v>940.2</v>
      </c>
      <c r="W32" s="365">
        <v>1146.1</v>
      </c>
    </row>
    <row r="33" spans="1:23" s="184" customFormat="1" ht="12.75">
      <c r="A33" s="254" t="s">
        <v>941</v>
      </c>
      <c r="B33" s="254"/>
      <c r="C33" s="236">
        <f>F33+I33+L33+O33+R33+U33</f>
        <v>37225</v>
      </c>
      <c r="D33" s="236">
        <f>G33+J33+M33+P33+S33+V33</f>
        <v>38941.8</v>
      </c>
      <c r="E33" s="236">
        <f>H33+K33+N33+Q33+T33+W33</f>
        <v>41195.6</v>
      </c>
      <c r="F33" s="147">
        <f>SUM(F12:F32)</f>
        <v>23969</v>
      </c>
      <c r="G33" s="147">
        <f aca="true" t="shared" si="3" ref="G33:W33">SUM(G12:G32)</f>
        <v>24988</v>
      </c>
      <c r="H33" s="147">
        <f t="shared" si="3"/>
        <v>26785</v>
      </c>
      <c r="I33" s="147">
        <f t="shared" si="3"/>
        <v>2800</v>
      </c>
      <c r="J33" s="147">
        <f t="shared" si="3"/>
        <v>2850</v>
      </c>
      <c r="K33" s="147">
        <f t="shared" si="3"/>
        <v>2900</v>
      </c>
      <c r="L33" s="147">
        <f t="shared" si="3"/>
        <v>1793.7999999999995</v>
      </c>
      <c r="M33" s="147">
        <f t="shared" si="3"/>
        <v>2196.4999999999995</v>
      </c>
      <c r="N33" s="147">
        <f t="shared" si="3"/>
        <v>2196.4999999999995</v>
      </c>
      <c r="O33" s="147">
        <f t="shared" si="3"/>
        <v>200</v>
      </c>
      <c r="P33" s="147">
        <f t="shared" si="3"/>
        <v>210</v>
      </c>
      <c r="Q33" s="147">
        <f t="shared" si="3"/>
        <v>220</v>
      </c>
      <c r="R33" s="369">
        <f t="shared" si="3"/>
        <v>5389.3</v>
      </c>
      <c r="S33" s="369">
        <f t="shared" si="3"/>
        <v>5624</v>
      </c>
      <c r="T33" s="369">
        <f t="shared" si="3"/>
        <v>5961</v>
      </c>
      <c r="U33" s="147">
        <f t="shared" si="3"/>
        <v>3072.8999999999996</v>
      </c>
      <c r="V33" s="147">
        <f t="shared" si="3"/>
        <v>3073.3</v>
      </c>
      <c r="W33" s="147">
        <f t="shared" si="3"/>
        <v>3133.1</v>
      </c>
    </row>
    <row r="34" spans="1:14" ht="12.75" customHeight="1" hidden="1">
      <c r="A34" s="185"/>
      <c r="B34" s="185"/>
      <c r="C34" s="236">
        <f aca="true" t="shared" si="4" ref="C34:E35">I34+L34+F34+F34+O34+R34+U34</f>
        <v>0</v>
      </c>
      <c r="D34" s="236">
        <f t="shared" si="4"/>
        <v>0</v>
      </c>
      <c r="E34" s="236">
        <f t="shared" si="4"/>
        <v>45387.1</v>
      </c>
      <c r="F34" s="114"/>
      <c r="G34" s="114"/>
      <c r="H34" s="132">
        <f>'[1]прил_1'!D36</f>
        <v>21927</v>
      </c>
      <c r="I34" s="185"/>
      <c r="J34" s="185"/>
      <c r="K34" s="185"/>
      <c r="L34" s="185"/>
      <c r="M34" s="185"/>
      <c r="N34" s="132">
        <f>'[1]прил_1'!D41</f>
        <v>1533.1</v>
      </c>
    </row>
    <row r="35" spans="3:14" ht="12.75" customHeight="1" hidden="1">
      <c r="C35" s="236">
        <f t="shared" si="4"/>
        <v>0</v>
      </c>
      <c r="D35" s="236">
        <f t="shared" si="4"/>
        <v>0</v>
      </c>
      <c r="E35" s="236">
        <f t="shared" si="4"/>
        <v>10379.4</v>
      </c>
      <c r="F35" s="114"/>
      <c r="G35" s="114"/>
      <c r="H35" s="186">
        <f>H33-H34</f>
        <v>4858</v>
      </c>
      <c r="N35" s="186">
        <f>N33-N34</f>
        <v>663.3999999999996</v>
      </c>
    </row>
    <row r="36" spans="3:23" ht="12.75">
      <c r="C36" s="324"/>
      <c r="D36" s="324"/>
      <c r="E36" s="324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20"/>
      <c r="R36" s="321"/>
      <c r="S36" s="321"/>
      <c r="T36" s="322"/>
      <c r="U36" s="323"/>
      <c r="V36" s="323"/>
      <c r="W36" s="323"/>
    </row>
    <row r="37" spans="5:10" ht="12.75">
      <c r="E37" s="122"/>
      <c r="I37" s="122"/>
      <c r="J37" s="122"/>
    </row>
    <row r="39" spans="18:20" ht="12.75">
      <c r="R39" s="183"/>
      <c r="S39" s="183"/>
      <c r="T39" s="183"/>
    </row>
    <row r="40" ht="12.75">
      <c r="Q40" s="183"/>
    </row>
  </sheetData>
  <sheetProtection/>
  <mergeCells count="6">
    <mergeCell ref="U10:W10"/>
    <mergeCell ref="L10:N10"/>
    <mergeCell ref="F10:H10"/>
    <mergeCell ref="I10:K10"/>
    <mergeCell ref="O10:Q10"/>
    <mergeCell ref="R10:T10"/>
  </mergeCells>
  <printOptions/>
  <pageMargins left="0.31" right="0.18" top="1" bottom="1" header="0.5" footer="0.5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F43"/>
  <sheetViews>
    <sheetView view="pageBreakPreview" zoomScale="60" zoomScalePageLayoutView="0" workbookViewId="0" topLeftCell="K1">
      <pane ySplit="11" topLeftCell="A24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7.28125" style="222" customWidth="1"/>
    <col min="2" max="2" width="38.421875" style="223" customWidth="1"/>
    <col min="3" max="5" width="12.28125" style="223" customWidth="1"/>
    <col min="6" max="6" width="9.8515625" style="223" bestFit="1" customWidth="1"/>
    <col min="7" max="7" width="12.28125" style="223" customWidth="1"/>
    <col min="8" max="17" width="9.140625" style="223" customWidth="1"/>
    <col min="18" max="19" width="11.00390625" style="223" customWidth="1"/>
    <col min="20" max="20" width="10.140625" style="223" customWidth="1"/>
    <col min="21" max="28" width="9.140625" style="223" customWidth="1"/>
    <col min="29" max="29" width="11.57421875" style="223" customWidth="1"/>
    <col min="30" max="32" width="9.140625" style="223" customWidth="1"/>
    <col min="33" max="16384" width="9.140625" style="226" customWidth="1"/>
  </cols>
  <sheetData>
    <row r="1" spans="3:12" ht="12.75">
      <c r="C1" s="224"/>
      <c r="D1" s="224"/>
      <c r="E1" s="224"/>
      <c r="L1" s="29" t="s">
        <v>609</v>
      </c>
    </row>
    <row r="2" spans="3:12" ht="12.75">
      <c r="C2" s="224"/>
      <c r="D2" s="224"/>
      <c r="E2" s="224"/>
      <c r="L2" s="29" t="s">
        <v>1187</v>
      </c>
    </row>
    <row r="3" spans="3:12" ht="12.75">
      <c r="C3" s="224"/>
      <c r="D3" s="224"/>
      <c r="E3" s="224"/>
      <c r="L3" s="29" t="s">
        <v>1188</v>
      </c>
    </row>
    <row r="4" spans="3:12" ht="12.75">
      <c r="C4" s="224"/>
      <c r="D4" s="224"/>
      <c r="E4" s="224"/>
      <c r="L4" s="29" t="s">
        <v>1189</v>
      </c>
    </row>
    <row r="5" spans="3:12" ht="12.75">
      <c r="C5" s="224"/>
      <c r="D5" s="224"/>
      <c r="E5" s="224"/>
      <c r="L5" t="s">
        <v>1205</v>
      </c>
    </row>
    <row r="6" spans="3:12" ht="12.75">
      <c r="C6" s="224"/>
      <c r="D6" s="224"/>
      <c r="E6" s="224"/>
      <c r="L6" s="29"/>
    </row>
    <row r="7" spans="2:12" ht="12.75">
      <c r="B7" s="53" t="s">
        <v>217</v>
      </c>
      <c r="C7" s="224"/>
      <c r="D7" s="224"/>
      <c r="E7" s="224"/>
      <c r="L7" s="224"/>
    </row>
    <row r="8" spans="1:20" ht="12.75">
      <c r="A8" s="430"/>
      <c r="B8" s="431"/>
      <c r="C8" s="225"/>
      <c r="D8" s="225"/>
      <c r="E8" s="225"/>
      <c r="F8" s="341"/>
      <c r="G8" s="341"/>
      <c r="H8" s="341"/>
      <c r="R8" s="341"/>
      <c r="S8" s="341"/>
      <c r="T8" s="341"/>
    </row>
    <row r="9" spans="1:32" s="227" customFormat="1" ht="73.5" customHeight="1">
      <c r="A9" s="229" t="s">
        <v>162</v>
      </c>
      <c r="B9" s="221" t="s">
        <v>163</v>
      </c>
      <c r="C9" s="427" t="s">
        <v>216</v>
      </c>
      <c r="D9" s="427"/>
      <c r="E9" s="427"/>
      <c r="F9" s="427" t="s">
        <v>166</v>
      </c>
      <c r="G9" s="427"/>
      <c r="H9" s="427"/>
      <c r="I9" s="427" t="s">
        <v>168</v>
      </c>
      <c r="J9" s="427"/>
      <c r="K9" s="427"/>
      <c r="L9" s="427" t="s">
        <v>170</v>
      </c>
      <c r="M9" s="427"/>
      <c r="N9" s="427"/>
      <c r="O9" s="427" t="s">
        <v>172</v>
      </c>
      <c r="P9" s="427"/>
      <c r="Q9" s="427"/>
      <c r="R9" s="427" t="s">
        <v>174</v>
      </c>
      <c r="S9" s="427"/>
      <c r="T9" s="427"/>
      <c r="U9" s="427" t="s">
        <v>176</v>
      </c>
      <c r="V9" s="427"/>
      <c r="W9" s="427"/>
      <c r="X9" s="427" t="s">
        <v>178</v>
      </c>
      <c r="Y9" s="427"/>
      <c r="Z9" s="427"/>
      <c r="AA9" s="427" t="s">
        <v>180</v>
      </c>
      <c r="AB9" s="427"/>
      <c r="AC9" s="427"/>
      <c r="AD9" s="427" t="s">
        <v>182</v>
      </c>
      <c r="AE9" s="427"/>
      <c r="AF9" s="427"/>
    </row>
    <row r="10" spans="1:32" s="228" customFormat="1" ht="12.75">
      <c r="A10" s="230">
        <v>1</v>
      </c>
      <c r="B10" s="231" t="s">
        <v>164</v>
      </c>
      <c r="C10" s="429" t="s">
        <v>165</v>
      </c>
      <c r="D10" s="429"/>
      <c r="E10" s="429"/>
      <c r="F10" s="429" t="s">
        <v>167</v>
      </c>
      <c r="G10" s="429"/>
      <c r="H10" s="429"/>
      <c r="I10" s="429" t="s">
        <v>169</v>
      </c>
      <c r="J10" s="429"/>
      <c r="K10" s="429"/>
      <c r="L10" s="429" t="s">
        <v>171</v>
      </c>
      <c r="M10" s="429"/>
      <c r="N10" s="429"/>
      <c r="O10" s="429" t="s">
        <v>173</v>
      </c>
      <c r="P10" s="429"/>
      <c r="Q10" s="429"/>
      <c r="R10" s="429" t="s">
        <v>175</v>
      </c>
      <c r="S10" s="429"/>
      <c r="T10" s="429"/>
      <c r="U10" s="429" t="s">
        <v>177</v>
      </c>
      <c r="V10" s="429"/>
      <c r="W10" s="429"/>
      <c r="X10" s="429" t="s">
        <v>179</v>
      </c>
      <c r="Y10" s="429"/>
      <c r="Z10" s="429"/>
      <c r="AA10" s="428" t="s">
        <v>181</v>
      </c>
      <c r="AB10" s="428"/>
      <c r="AC10" s="428"/>
      <c r="AD10" s="428" t="s">
        <v>183</v>
      </c>
      <c r="AE10" s="428"/>
      <c r="AF10" s="428"/>
    </row>
    <row r="11" spans="1:32" s="228" customFormat="1" ht="12.75">
      <c r="A11" s="230"/>
      <c r="B11" s="231"/>
      <c r="C11" s="230">
        <v>2009</v>
      </c>
      <c r="D11" s="230">
        <v>2010</v>
      </c>
      <c r="E11" s="230">
        <v>2011</v>
      </c>
      <c r="F11" s="230">
        <v>2009</v>
      </c>
      <c r="G11" s="230">
        <v>2010</v>
      </c>
      <c r="H11" s="230">
        <v>2011</v>
      </c>
      <c r="I11" s="230">
        <v>2009</v>
      </c>
      <c r="J11" s="230">
        <v>2010</v>
      </c>
      <c r="K11" s="230">
        <v>2011</v>
      </c>
      <c r="L11" s="230">
        <v>2009</v>
      </c>
      <c r="M11" s="230">
        <v>2010</v>
      </c>
      <c r="N11" s="230">
        <v>2011</v>
      </c>
      <c r="O11" s="230">
        <v>2009</v>
      </c>
      <c r="P11" s="230">
        <v>2010</v>
      </c>
      <c r="Q11" s="230">
        <v>2011</v>
      </c>
      <c r="R11" s="230">
        <v>2009</v>
      </c>
      <c r="S11" s="230">
        <v>2010</v>
      </c>
      <c r="T11" s="230">
        <v>2011</v>
      </c>
      <c r="U11" s="230">
        <v>2009</v>
      </c>
      <c r="V11" s="230">
        <v>2010</v>
      </c>
      <c r="W11" s="230">
        <v>2011</v>
      </c>
      <c r="X11" s="230">
        <v>2009</v>
      </c>
      <c r="Y11" s="230">
        <v>2010</v>
      </c>
      <c r="Z11" s="230">
        <v>2011</v>
      </c>
      <c r="AA11" s="230">
        <v>2009</v>
      </c>
      <c r="AB11" s="230">
        <v>2010</v>
      </c>
      <c r="AC11" s="230">
        <v>2011</v>
      </c>
      <c r="AD11" s="230">
        <v>2009</v>
      </c>
      <c r="AE11" s="230">
        <v>2010</v>
      </c>
      <c r="AF11" s="230">
        <v>2011</v>
      </c>
    </row>
    <row r="12" spans="1:32" ht="12.75">
      <c r="A12" s="73"/>
      <c r="B12" s="69" t="s">
        <v>52</v>
      </c>
      <c r="C12" s="234"/>
      <c r="D12" s="234"/>
      <c r="E12" s="234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42"/>
      <c r="T12" s="24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</row>
    <row r="13" spans="1:32" ht="12.75">
      <c r="A13" s="68" t="s">
        <v>69</v>
      </c>
      <c r="B13" s="69" t="s">
        <v>70</v>
      </c>
      <c r="C13" s="235">
        <f>F13+I13+L13+O13+R13+U13+X13+AA13+AD13</f>
        <v>238</v>
      </c>
      <c r="D13" s="235">
        <f>G13+J13+M13+P13+S13+V13+Y13+AB13+AE13</f>
        <v>238</v>
      </c>
      <c r="E13" s="235">
        <f>H13+K13+N13+Q13+T13+W13+Z13+AC13+AF13</f>
        <v>238</v>
      </c>
      <c r="F13" s="233">
        <f aca="true" t="shared" si="0" ref="F13:AF13">F14+F15+F16</f>
        <v>66</v>
      </c>
      <c r="G13" s="233">
        <f t="shared" si="0"/>
        <v>66</v>
      </c>
      <c r="H13" s="233">
        <f t="shared" si="0"/>
        <v>66</v>
      </c>
      <c r="I13" s="233">
        <f t="shared" si="0"/>
        <v>73</v>
      </c>
      <c r="J13" s="233">
        <f t="shared" si="0"/>
        <v>73</v>
      </c>
      <c r="K13" s="233">
        <f t="shared" si="0"/>
        <v>73</v>
      </c>
      <c r="L13" s="250">
        <f>L14+L16</f>
        <v>87</v>
      </c>
      <c r="M13" s="233">
        <f t="shared" si="0"/>
        <v>87</v>
      </c>
      <c r="N13" s="233">
        <f t="shared" si="0"/>
        <v>87</v>
      </c>
      <c r="O13" s="233">
        <f t="shared" si="0"/>
        <v>0</v>
      </c>
      <c r="P13" s="233">
        <f t="shared" si="0"/>
        <v>0</v>
      </c>
      <c r="Q13" s="233">
        <f t="shared" si="0"/>
        <v>0</v>
      </c>
      <c r="R13" s="238">
        <f t="shared" si="0"/>
        <v>12</v>
      </c>
      <c r="S13" s="244">
        <f t="shared" si="0"/>
        <v>12</v>
      </c>
      <c r="T13" s="241">
        <f t="shared" si="0"/>
        <v>12</v>
      </c>
      <c r="U13" s="233">
        <f t="shared" si="0"/>
        <v>0</v>
      </c>
      <c r="V13" s="233">
        <f t="shared" si="0"/>
        <v>0</v>
      </c>
      <c r="W13" s="233">
        <f t="shared" si="0"/>
        <v>0</v>
      </c>
      <c r="X13" s="233">
        <f t="shared" si="0"/>
        <v>0</v>
      </c>
      <c r="Y13" s="233">
        <f t="shared" si="0"/>
        <v>0</v>
      </c>
      <c r="Z13" s="233">
        <f t="shared" si="0"/>
        <v>0</v>
      </c>
      <c r="AA13" s="233">
        <f t="shared" si="0"/>
        <v>0</v>
      </c>
      <c r="AB13" s="233">
        <f t="shared" si="0"/>
        <v>0</v>
      </c>
      <c r="AC13" s="233">
        <f t="shared" si="0"/>
        <v>0</v>
      </c>
      <c r="AD13" s="233">
        <f t="shared" si="0"/>
        <v>0</v>
      </c>
      <c r="AE13" s="233">
        <f t="shared" si="0"/>
        <v>0</v>
      </c>
      <c r="AF13" s="233">
        <f t="shared" si="0"/>
        <v>0</v>
      </c>
    </row>
    <row r="14" spans="1:32" ht="12.75">
      <c r="A14" s="11" t="s">
        <v>71</v>
      </c>
      <c r="B14" s="51" t="s">
        <v>72</v>
      </c>
      <c r="C14" s="235">
        <f aca="true" t="shared" si="1" ref="C14:C42">F14+I14+L14+O14+R14+U14+X14+AA14+AD14</f>
        <v>188.5</v>
      </c>
      <c r="D14" s="235">
        <f aca="true" t="shared" si="2" ref="D14:D42">G14+J14+M14+P14+S14+V14+Y14+AB14+AE14</f>
        <v>188.5</v>
      </c>
      <c r="E14" s="235">
        <f aca="true" t="shared" si="3" ref="E14:E42">H14+K14+N14+Q14+T14+W14+Z14+AC14+AF14</f>
        <v>188.5</v>
      </c>
      <c r="F14" s="232">
        <v>52</v>
      </c>
      <c r="G14" s="232">
        <v>52</v>
      </c>
      <c r="H14" s="232">
        <v>52</v>
      </c>
      <c r="I14" s="232">
        <v>58</v>
      </c>
      <c r="J14" s="232">
        <v>58</v>
      </c>
      <c r="K14" s="232">
        <v>58</v>
      </c>
      <c r="L14" s="232">
        <v>69</v>
      </c>
      <c r="M14" s="232">
        <v>69</v>
      </c>
      <c r="N14" s="232">
        <v>69</v>
      </c>
      <c r="O14" s="232"/>
      <c r="P14" s="232"/>
      <c r="Q14" s="232"/>
      <c r="R14" s="232">
        <v>9.5</v>
      </c>
      <c r="S14" s="242">
        <v>9.5</v>
      </c>
      <c r="T14" s="242">
        <v>9.5</v>
      </c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</row>
    <row r="15" spans="1:32" ht="12.75">
      <c r="A15" s="13" t="s">
        <v>73</v>
      </c>
      <c r="B15" s="51" t="s">
        <v>74</v>
      </c>
      <c r="C15" s="235">
        <f t="shared" si="1"/>
        <v>0</v>
      </c>
      <c r="D15" s="235">
        <f t="shared" si="2"/>
        <v>0</v>
      </c>
      <c r="E15" s="235">
        <f t="shared" si="3"/>
        <v>0</v>
      </c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42"/>
      <c r="T15" s="24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</row>
    <row r="16" spans="1:32" ht="12.75">
      <c r="A16" s="13" t="s">
        <v>75</v>
      </c>
      <c r="B16" s="51" t="s">
        <v>76</v>
      </c>
      <c r="C16" s="235">
        <f t="shared" si="1"/>
        <v>49.5</v>
      </c>
      <c r="D16" s="235">
        <f t="shared" si="2"/>
        <v>49.5</v>
      </c>
      <c r="E16" s="235">
        <f t="shared" si="3"/>
        <v>49.5</v>
      </c>
      <c r="F16" s="232">
        <v>14</v>
      </c>
      <c r="G16" s="232">
        <v>14</v>
      </c>
      <c r="H16" s="232">
        <v>14</v>
      </c>
      <c r="I16" s="232">
        <v>15</v>
      </c>
      <c r="J16" s="232">
        <v>15</v>
      </c>
      <c r="K16" s="232">
        <v>15</v>
      </c>
      <c r="L16" s="232">
        <v>18</v>
      </c>
      <c r="M16" s="232">
        <v>18</v>
      </c>
      <c r="N16" s="232">
        <v>18</v>
      </c>
      <c r="O16" s="232"/>
      <c r="P16" s="232"/>
      <c r="Q16" s="232"/>
      <c r="R16" s="232">
        <v>2.5</v>
      </c>
      <c r="S16" s="242">
        <v>2.5</v>
      </c>
      <c r="T16" s="242">
        <v>2.5</v>
      </c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</row>
    <row r="17" spans="1:32" ht="12.75">
      <c r="A17" s="70" t="s">
        <v>77</v>
      </c>
      <c r="B17" s="69" t="s">
        <v>78</v>
      </c>
      <c r="C17" s="235">
        <f t="shared" si="1"/>
        <v>12.44</v>
      </c>
      <c r="D17" s="235">
        <f t="shared" si="2"/>
        <v>12.44</v>
      </c>
      <c r="E17" s="235">
        <f t="shared" si="3"/>
        <v>12.44</v>
      </c>
      <c r="F17" s="233">
        <f aca="true" t="shared" si="4" ref="F17:AF17">F18+F19+F20+F21+F22+F23</f>
        <v>4.84</v>
      </c>
      <c r="G17" s="233">
        <f t="shared" si="4"/>
        <v>4.84</v>
      </c>
      <c r="H17" s="233">
        <f t="shared" si="4"/>
        <v>4.84</v>
      </c>
      <c r="I17" s="233">
        <f t="shared" si="4"/>
        <v>0</v>
      </c>
      <c r="J17" s="233">
        <f t="shared" si="4"/>
        <v>0</v>
      </c>
      <c r="K17" s="233">
        <f t="shared" si="4"/>
        <v>0</v>
      </c>
      <c r="L17" s="233">
        <f t="shared" si="4"/>
        <v>7</v>
      </c>
      <c r="M17" s="233">
        <f t="shared" si="4"/>
        <v>7</v>
      </c>
      <c r="N17" s="233">
        <f t="shared" si="4"/>
        <v>7</v>
      </c>
      <c r="O17" s="233">
        <f t="shared" si="4"/>
        <v>0</v>
      </c>
      <c r="P17" s="233">
        <f t="shared" si="4"/>
        <v>0</v>
      </c>
      <c r="Q17" s="233">
        <f t="shared" si="4"/>
        <v>0</v>
      </c>
      <c r="R17" s="233">
        <f t="shared" si="4"/>
        <v>0.6</v>
      </c>
      <c r="S17" s="241">
        <f t="shared" si="4"/>
        <v>0.6</v>
      </c>
      <c r="T17" s="241">
        <f t="shared" si="4"/>
        <v>0.6</v>
      </c>
      <c r="U17" s="233">
        <f t="shared" si="4"/>
        <v>0</v>
      </c>
      <c r="V17" s="233">
        <f t="shared" si="4"/>
        <v>0</v>
      </c>
      <c r="W17" s="233">
        <f t="shared" si="4"/>
        <v>0</v>
      </c>
      <c r="X17" s="233">
        <f t="shared" si="4"/>
        <v>0</v>
      </c>
      <c r="Y17" s="233">
        <f t="shared" si="4"/>
        <v>0</v>
      </c>
      <c r="Z17" s="233">
        <f t="shared" si="4"/>
        <v>0</v>
      </c>
      <c r="AA17" s="233">
        <f t="shared" si="4"/>
        <v>0</v>
      </c>
      <c r="AB17" s="233">
        <f t="shared" si="4"/>
        <v>0</v>
      </c>
      <c r="AC17" s="233">
        <f t="shared" si="4"/>
        <v>0</v>
      </c>
      <c r="AD17" s="233">
        <f t="shared" si="4"/>
        <v>0</v>
      </c>
      <c r="AE17" s="233">
        <f t="shared" si="4"/>
        <v>0</v>
      </c>
      <c r="AF17" s="233">
        <f t="shared" si="4"/>
        <v>0</v>
      </c>
    </row>
    <row r="18" spans="1:32" ht="12.75">
      <c r="A18" s="11" t="s">
        <v>79</v>
      </c>
      <c r="B18" s="51" t="s">
        <v>80</v>
      </c>
      <c r="C18" s="235">
        <f t="shared" si="1"/>
        <v>3.64</v>
      </c>
      <c r="D18" s="235">
        <f t="shared" si="2"/>
        <v>3.64</v>
      </c>
      <c r="E18" s="235">
        <f t="shared" si="3"/>
        <v>3.64</v>
      </c>
      <c r="F18" s="232">
        <v>2.64</v>
      </c>
      <c r="G18" s="232">
        <v>2.64</v>
      </c>
      <c r="H18" s="232">
        <v>2.64</v>
      </c>
      <c r="I18" s="232"/>
      <c r="J18" s="232"/>
      <c r="K18" s="232"/>
      <c r="L18" s="232">
        <v>1</v>
      </c>
      <c r="M18" s="232">
        <v>1</v>
      </c>
      <c r="N18" s="232">
        <v>1</v>
      </c>
      <c r="O18" s="232"/>
      <c r="P18" s="232"/>
      <c r="Q18" s="232"/>
      <c r="R18" s="232"/>
      <c r="S18" s="242"/>
      <c r="T18" s="24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</row>
    <row r="19" spans="1:32" ht="12.75">
      <c r="A19" s="11" t="s">
        <v>81</v>
      </c>
      <c r="B19" s="51" t="s">
        <v>82</v>
      </c>
      <c r="C19" s="235">
        <f t="shared" si="1"/>
        <v>2.2</v>
      </c>
      <c r="D19" s="235">
        <f t="shared" si="2"/>
        <v>2.2</v>
      </c>
      <c r="E19" s="235">
        <f t="shared" si="3"/>
        <v>2.2</v>
      </c>
      <c r="F19" s="232">
        <v>1.2</v>
      </c>
      <c r="G19" s="232">
        <v>1.2</v>
      </c>
      <c r="H19" s="232">
        <v>1.2</v>
      </c>
      <c r="I19" s="232"/>
      <c r="J19" s="232"/>
      <c r="K19" s="232"/>
      <c r="L19" s="232">
        <v>1</v>
      </c>
      <c r="M19" s="232">
        <v>1</v>
      </c>
      <c r="N19" s="232">
        <v>1</v>
      </c>
      <c r="O19" s="232"/>
      <c r="P19" s="232"/>
      <c r="Q19" s="232"/>
      <c r="R19" s="232"/>
      <c r="S19" s="242"/>
      <c r="T19" s="24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</row>
    <row r="20" spans="1:32" ht="12.75">
      <c r="A20" s="11" t="s">
        <v>83</v>
      </c>
      <c r="B20" s="51" t="s">
        <v>84</v>
      </c>
      <c r="C20" s="235">
        <f t="shared" si="1"/>
        <v>0</v>
      </c>
      <c r="D20" s="235">
        <f t="shared" si="2"/>
        <v>0</v>
      </c>
      <c r="E20" s="235">
        <f t="shared" si="3"/>
        <v>0</v>
      </c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42"/>
      <c r="T20" s="24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</row>
    <row r="21" spans="1:32" ht="25.5">
      <c r="A21" s="11" t="s">
        <v>85</v>
      </c>
      <c r="B21" s="51" t="s">
        <v>86</v>
      </c>
      <c r="C21" s="235">
        <f t="shared" si="1"/>
        <v>0</v>
      </c>
      <c r="D21" s="235">
        <f t="shared" si="2"/>
        <v>0</v>
      </c>
      <c r="E21" s="235">
        <f t="shared" si="3"/>
        <v>0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42"/>
      <c r="T21" s="24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</row>
    <row r="22" spans="1:32" ht="12.75">
      <c r="A22" s="11" t="s">
        <v>87</v>
      </c>
      <c r="B22" s="51" t="s">
        <v>91</v>
      </c>
      <c r="C22" s="235">
        <f t="shared" si="1"/>
        <v>0</v>
      </c>
      <c r="D22" s="235">
        <f t="shared" si="2"/>
        <v>0</v>
      </c>
      <c r="E22" s="235">
        <f t="shared" si="3"/>
        <v>0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42"/>
      <c r="T22" s="24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</row>
    <row r="23" spans="1:32" ht="12.75">
      <c r="A23" s="11" t="s">
        <v>92</v>
      </c>
      <c r="B23" s="51" t="s">
        <v>93</v>
      </c>
      <c r="C23" s="235">
        <f t="shared" si="1"/>
        <v>6.6</v>
      </c>
      <c r="D23" s="235">
        <f t="shared" si="2"/>
        <v>6.6</v>
      </c>
      <c r="E23" s="235">
        <f t="shared" si="3"/>
        <v>6.6</v>
      </c>
      <c r="F23" s="232">
        <v>1</v>
      </c>
      <c r="G23" s="232">
        <v>1</v>
      </c>
      <c r="H23" s="232">
        <v>1</v>
      </c>
      <c r="I23" s="232"/>
      <c r="J23" s="232"/>
      <c r="K23" s="232"/>
      <c r="L23" s="232">
        <v>5</v>
      </c>
      <c r="M23" s="232">
        <v>5</v>
      </c>
      <c r="N23" s="232">
        <v>5</v>
      </c>
      <c r="O23" s="232"/>
      <c r="P23" s="232"/>
      <c r="Q23" s="232"/>
      <c r="R23" s="232">
        <v>0.6</v>
      </c>
      <c r="S23" s="242">
        <v>0.6</v>
      </c>
      <c r="T23" s="242">
        <v>0.6</v>
      </c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</row>
    <row r="24" spans="1:32" ht="25.5">
      <c r="A24" s="68" t="s">
        <v>94</v>
      </c>
      <c r="B24" s="69" t="s">
        <v>95</v>
      </c>
      <c r="C24" s="235">
        <f t="shared" si="1"/>
        <v>0</v>
      </c>
      <c r="D24" s="235">
        <f t="shared" si="2"/>
        <v>0</v>
      </c>
      <c r="E24" s="235">
        <f t="shared" si="3"/>
        <v>0</v>
      </c>
      <c r="F24" s="233">
        <f aca="true" t="shared" si="5" ref="F24:AF24">F25+F26</f>
        <v>0</v>
      </c>
      <c r="G24" s="233">
        <f t="shared" si="5"/>
        <v>0</v>
      </c>
      <c r="H24" s="233">
        <f t="shared" si="5"/>
        <v>0</v>
      </c>
      <c r="I24" s="233">
        <f t="shared" si="5"/>
        <v>0</v>
      </c>
      <c r="J24" s="233">
        <f t="shared" si="5"/>
        <v>0</v>
      </c>
      <c r="K24" s="233">
        <f t="shared" si="5"/>
        <v>0</v>
      </c>
      <c r="L24" s="233">
        <f t="shared" si="5"/>
        <v>0</v>
      </c>
      <c r="M24" s="233">
        <f t="shared" si="5"/>
        <v>0</v>
      </c>
      <c r="N24" s="233">
        <f t="shared" si="5"/>
        <v>0</v>
      </c>
      <c r="O24" s="233">
        <f t="shared" si="5"/>
        <v>0</v>
      </c>
      <c r="P24" s="233">
        <f t="shared" si="5"/>
        <v>0</v>
      </c>
      <c r="Q24" s="233">
        <f t="shared" si="5"/>
        <v>0</v>
      </c>
      <c r="R24" s="233">
        <f t="shared" si="5"/>
        <v>0</v>
      </c>
      <c r="S24" s="241">
        <f t="shared" si="5"/>
        <v>0</v>
      </c>
      <c r="T24" s="241">
        <f t="shared" si="5"/>
        <v>0</v>
      </c>
      <c r="U24" s="233">
        <f t="shared" si="5"/>
        <v>0</v>
      </c>
      <c r="V24" s="233">
        <f t="shared" si="5"/>
        <v>0</v>
      </c>
      <c r="W24" s="233">
        <f t="shared" si="5"/>
        <v>0</v>
      </c>
      <c r="X24" s="233">
        <f t="shared" si="5"/>
        <v>0</v>
      </c>
      <c r="Y24" s="233">
        <f t="shared" si="5"/>
        <v>0</v>
      </c>
      <c r="Z24" s="233">
        <f t="shared" si="5"/>
        <v>0</v>
      </c>
      <c r="AA24" s="233">
        <f t="shared" si="5"/>
        <v>0</v>
      </c>
      <c r="AB24" s="233">
        <f t="shared" si="5"/>
        <v>0</v>
      </c>
      <c r="AC24" s="233">
        <f t="shared" si="5"/>
        <v>0</v>
      </c>
      <c r="AD24" s="233">
        <f t="shared" si="5"/>
        <v>0</v>
      </c>
      <c r="AE24" s="233">
        <f t="shared" si="5"/>
        <v>0</v>
      </c>
      <c r="AF24" s="233">
        <f t="shared" si="5"/>
        <v>0</v>
      </c>
    </row>
    <row r="25" spans="1:32" ht="25.5">
      <c r="A25" s="11" t="s">
        <v>98</v>
      </c>
      <c r="B25" s="51" t="s">
        <v>99</v>
      </c>
      <c r="C25" s="235">
        <f t="shared" si="1"/>
        <v>0</v>
      </c>
      <c r="D25" s="235">
        <f t="shared" si="2"/>
        <v>0</v>
      </c>
      <c r="E25" s="235">
        <f t="shared" si="3"/>
        <v>0</v>
      </c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42"/>
      <c r="T25" s="24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</row>
    <row r="26" spans="1:32" ht="25.5">
      <c r="A26" s="11" t="s">
        <v>100</v>
      </c>
      <c r="B26" s="51" t="s">
        <v>101</v>
      </c>
      <c r="C26" s="235">
        <f t="shared" si="1"/>
        <v>0</v>
      </c>
      <c r="D26" s="235">
        <f t="shared" si="2"/>
        <v>0</v>
      </c>
      <c r="E26" s="235">
        <f t="shared" si="3"/>
        <v>0</v>
      </c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42"/>
      <c r="T26" s="24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</row>
    <row r="27" spans="1:32" ht="25.5">
      <c r="A27" s="68" t="s">
        <v>102</v>
      </c>
      <c r="B27" s="69" t="s">
        <v>103</v>
      </c>
      <c r="C27" s="235">
        <f t="shared" si="1"/>
        <v>0</v>
      </c>
      <c r="D27" s="235">
        <f t="shared" si="2"/>
        <v>0</v>
      </c>
      <c r="E27" s="235">
        <f t="shared" si="3"/>
        <v>0</v>
      </c>
      <c r="F27" s="233">
        <f aca="true" t="shared" si="6" ref="F27:AF27">F28+F29</f>
        <v>0</v>
      </c>
      <c r="G27" s="233">
        <f t="shared" si="6"/>
        <v>0</v>
      </c>
      <c r="H27" s="233">
        <f t="shared" si="6"/>
        <v>0</v>
      </c>
      <c r="I27" s="233">
        <f t="shared" si="6"/>
        <v>0</v>
      </c>
      <c r="J27" s="233">
        <f t="shared" si="6"/>
        <v>0</v>
      </c>
      <c r="K27" s="233">
        <f t="shared" si="6"/>
        <v>0</v>
      </c>
      <c r="L27" s="233">
        <f t="shared" si="6"/>
        <v>0</v>
      </c>
      <c r="M27" s="233">
        <f t="shared" si="6"/>
        <v>0</v>
      </c>
      <c r="N27" s="233">
        <f t="shared" si="6"/>
        <v>0</v>
      </c>
      <c r="O27" s="233">
        <f t="shared" si="6"/>
        <v>0</v>
      </c>
      <c r="P27" s="233">
        <f t="shared" si="6"/>
        <v>0</v>
      </c>
      <c r="Q27" s="233">
        <f t="shared" si="6"/>
        <v>0</v>
      </c>
      <c r="R27" s="233">
        <f t="shared" si="6"/>
        <v>0</v>
      </c>
      <c r="S27" s="241">
        <f t="shared" si="6"/>
        <v>0</v>
      </c>
      <c r="T27" s="241">
        <f t="shared" si="6"/>
        <v>0</v>
      </c>
      <c r="U27" s="233">
        <f t="shared" si="6"/>
        <v>0</v>
      </c>
      <c r="V27" s="233">
        <f t="shared" si="6"/>
        <v>0</v>
      </c>
      <c r="W27" s="233">
        <f t="shared" si="6"/>
        <v>0</v>
      </c>
      <c r="X27" s="233">
        <f t="shared" si="6"/>
        <v>0</v>
      </c>
      <c r="Y27" s="233">
        <f t="shared" si="6"/>
        <v>0</v>
      </c>
      <c r="Z27" s="233">
        <f t="shared" si="6"/>
        <v>0</v>
      </c>
      <c r="AA27" s="233">
        <f t="shared" si="6"/>
        <v>0</v>
      </c>
      <c r="AB27" s="233">
        <f t="shared" si="6"/>
        <v>0</v>
      </c>
      <c r="AC27" s="233">
        <f t="shared" si="6"/>
        <v>0</v>
      </c>
      <c r="AD27" s="233">
        <f t="shared" si="6"/>
        <v>0</v>
      </c>
      <c r="AE27" s="233">
        <f t="shared" si="6"/>
        <v>0</v>
      </c>
      <c r="AF27" s="233">
        <f t="shared" si="6"/>
        <v>0</v>
      </c>
    </row>
    <row r="28" spans="1:32" ht="33.75">
      <c r="A28" s="11" t="s">
        <v>104</v>
      </c>
      <c r="B28" s="71" t="s">
        <v>105</v>
      </c>
      <c r="C28" s="235">
        <f t="shared" si="1"/>
        <v>0</v>
      </c>
      <c r="D28" s="235">
        <f t="shared" si="2"/>
        <v>0</v>
      </c>
      <c r="E28" s="235">
        <f t="shared" si="3"/>
        <v>0</v>
      </c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42"/>
      <c r="T28" s="24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</row>
    <row r="29" spans="1:32" ht="33.75">
      <c r="A29" s="11" t="s">
        <v>106</v>
      </c>
      <c r="B29" s="71" t="s">
        <v>107</v>
      </c>
      <c r="C29" s="235">
        <f t="shared" si="1"/>
        <v>0</v>
      </c>
      <c r="D29" s="235">
        <f t="shared" si="2"/>
        <v>0</v>
      </c>
      <c r="E29" s="235">
        <f t="shared" si="3"/>
        <v>0</v>
      </c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42"/>
      <c r="T29" s="24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</row>
    <row r="30" spans="1:32" ht="25.5">
      <c r="A30" s="68" t="s">
        <v>108</v>
      </c>
      <c r="B30" s="69" t="s">
        <v>109</v>
      </c>
      <c r="C30" s="235">
        <f t="shared" si="1"/>
        <v>0</v>
      </c>
      <c r="D30" s="235">
        <f t="shared" si="2"/>
        <v>0</v>
      </c>
      <c r="E30" s="235">
        <f t="shared" si="3"/>
        <v>0</v>
      </c>
      <c r="F30" s="233">
        <f aca="true" t="shared" si="7" ref="F30:AF30">F31+F32+F33</f>
        <v>0</v>
      </c>
      <c r="G30" s="233">
        <f t="shared" si="7"/>
        <v>0</v>
      </c>
      <c r="H30" s="233">
        <f t="shared" si="7"/>
        <v>0</v>
      </c>
      <c r="I30" s="233">
        <f t="shared" si="7"/>
        <v>0</v>
      </c>
      <c r="J30" s="233">
        <f t="shared" si="7"/>
        <v>0</v>
      </c>
      <c r="K30" s="233">
        <f t="shared" si="7"/>
        <v>0</v>
      </c>
      <c r="L30" s="233">
        <f t="shared" si="7"/>
        <v>0</v>
      </c>
      <c r="M30" s="233">
        <f t="shared" si="7"/>
        <v>0</v>
      </c>
      <c r="N30" s="233">
        <f t="shared" si="7"/>
        <v>0</v>
      </c>
      <c r="O30" s="233">
        <f t="shared" si="7"/>
        <v>0</v>
      </c>
      <c r="P30" s="233">
        <f t="shared" si="7"/>
        <v>0</v>
      </c>
      <c r="Q30" s="233">
        <f t="shared" si="7"/>
        <v>0</v>
      </c>
      <c r="R30" s="233">
        <f t="shared" si="7"/>
        <v>0</v>
      </c>
      <c r="S30" s="241">
        <f t="shared" si="7"/>
        <v>0</v>
      </c>
      <c r="T30" s="241">
        <f t="shared" si="7"/>
        <v>0</v>
      </c>
      <c r="U30" s="233">
        <f t="shared" si="7"/>
        <v>0</v>
      </c>
      <c r="V30" s="233">
        <f t="shared" si="7"/>
        <v>0</v>
      </c>
      <c r="W30" s="233">
        <f t="shared" si="7"/>
        <v>0</v>
      </c>
      <c r="X30" s="233">
        <f t="shared" si="7"/>
        <v>0</v>
      </c>
      <c r="Y30" s="233">
        <f t="shared" si="7"/>
        <v>0</v>
      </c>
      <c r="Z30" s="233">
        <f t="shared" si="7"/>
        <v>0</v>
      </c>
      <c r="AA30" s="233">
        <f t="shared" si="7"/>
        <v>0</v>
      </c>
      <c r="AB30" s="233">
        <f t="shared" si="7"/>
        <v>0</v>
      </c>
      <c r="AC30" s="233">
        <f t="shared" si="7"/>
        <v>0</v>
      </c>
      <c r="AD30" s="233">
        <f t="shared" si="7"/>
        <v>0</v>
      </c>
      <c r="AE30" s="233">
        <f t="shared" si="7"/>
        <v>0</v>
      </c>
      <c r="AF30" s="233">
        <f t="shared" si="7"/>
        <v>0</v>
      </c>
    </row>
    <row r="31" spans="1:32" ht="12.75">
      <c r="A31" s="11" t="s">
        <v>110</v>
      </c>
      <c r="B31" s="51" t="s">
        <v>111</v>
      </c>
      <c r="C31" s="235">
        <f t="shared" si="1"/>
        <v>0</v>
      </c>
      <c r="D31" s="235">
        <f t="shared" si="2"/>
        <v>0</v>
      </c>
      <c r="E31" s="235">
        <f t="shared" si="3"/>
        <v>0</v>
      </c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42"/>
      <c r="T31" s="24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</row>
    <row r="32" spans="1:32" ht="25.5">
      <c r="A32" s="11" t="s">
        <v>112</v>
      </c>
      <c r="B32" s="51" t="s">
        <v>113</v>
      </c>
      <c r="C32" s="235">
        <f t="shared" si="1"/>
        <v>0</v>
      </c>
      <c r="D32" s="235">
        <f t="shared" si="2"/>
        <v>0</v>
      </c>
      <c r="E32" s="235">
        <f t="shared" si="3"/>
        <v>0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42"/>
      <c r="T32" s="24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</row>
    <row r="33" spans="1:32" ht="25.5">
      <c r="A33" s="11" t="s">
        <v>114</v>
      </c>
      <c r="B33" s="51" t="s">
        <v>115</v>
      </c>
      <c r="C33" s="235">
        <f t="shared" si="1"/>
        <v>0</v>
      </c>
      <c r="D33" s="235">
        <f t="shared" si="2"/>
        <v>0</v>
      </c>
      <c r="E33" s="235">
        <f t="shared" si="3"/>
        <v>0</v>
      </c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42"/>
      <c r="T33" s="24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</row>
    <row r="34" spans="1:32" ht="12.75">
      <c r="A34" s="68" t="s">
        <v>116</v>
      </c>
      <c r="B34" s="69" t="s">
        <v>117</v>
      </c>
      <c r="C34" s="235">
        <f t="shared" si="1"/>
        <v>0</v>
      </c>
      <c r="D34" s="235">
        <f t="shared" si="2"/>
        <v>0</v>
      </c>
      <c r="E34" s="235">
        <f t="shared" si="3"/>
        <v>0</v>
      </c>
      <c r="F34" s="233">
        <f aca="true" t="shared" si="8" ref="F34:AF34">F35+F36+F37</f>
        <v>0</v>
      </c>
      <c r="G34" s="233">
        <f t="shared" si="8"/>
        <v>0</v>
      </c>
      <c r="H34" s="233">
        <f t="shared" si="8"/>
        <v>0</v>
      </c>
      <c r="I34" s="233">
        <f t="shared" si="8"/>
        <v>0</v>
      </c>
      <c r="J34" s="233">
        <f t="shared" si="8"/>
        <v>0</v>
      </c>
      <c r="K34" s="233">
        <f t="shared" si="8"/>
        <v>0</v>
      </c>
      <c r="L34" s="233">
        <f t="shared" si="8"/>
        <v>0</v>
      </c>
      <c r="M34" s="233">
        <f t="shared" si="8"/>
        <v>0</v>
      </c>
      <c r="N34" s="233">
        <f t="shared" si="8"/>
        <v>0</v>
      </c>
      <c r="O34" s="233">
        <f t="shared" si="8"/>
        <v>0</v>
      </c>
      <c r="P34" s="233">
        <f t="shared" si="8"/>
        <v>0</v>
      </c>
      <c r="Q34" s="233">
        <f t="shared" si="8"/>
        <v>0</v>
      </c>
      <c r="R34" s="233">
        <f t="shared" si="8"/>
        <v>0</v>
      </c>
      <c r="S34" s="241">
        <f t="shared" si="8"/>
        <v>0</v>
      </c>
      <c r="T34" s="241">
        <f t="shared" si="8"/>
        <v>0</v>
      </c>
      <c r="U34" s="233">
        <f t="shared" si="8"/>
        <v>0</v>
      </c>
      <c r="V34" s="233">
        <f t="shared" si="8"/>
        <v>0</v>
      </c>
      <c r="W34" s="233">
        <f t="shared" si="8"/>
        <v>0</v>
      </c>
      <c r="X34" s="233">
        <f t="shared" si="8"/>
        <v>0</v>
      </c>
      <c r="Y34" s="233">
        <f t="shared" si="8"/>
        <v>0</v>
      </c>
      <c r="Z34" s="233">
        <f t="shared" si="8"/>
        <v>0</v>
      </c>
      <c r="AA34" s="233">
        <f t="shared" si="8"/>
        <v>0</v>
      </c>
      <c r="AB34" s="233">
        <f t="shared" si="8"/>
        <v>0</v>
      </c>
      <c r="AC34" s="233">
        <f t="shared" si="8"/>
        <v>0</v>
      </c>
      <c r="AD34" s="233">
        <f t="shared" si="8"/>
        <v>0</v>
      </c>
      <c r="AE34" s="233">
        <f t="shared" si="8"/>
        <v>0</v>
      </c>
      <c r="AF34" s="233">
        <f t="shared" si="8"/>
        <v>0</v>
      </c>
    </row>
    <row r="35" spans="1:32" ht="12.75">
      <c r="A35" s="11" t="s">
        <v>118</v>
      </c>
      <c r="B35" s="51" t="s">
        <v>119</v>
      </c>
      <c r="C35" s="235">
        <f t="shared" si="1"/>
        <v>0</v>
      </c>
      <c r="D35" s="235">
        <f t="shared" si="2"/>
        <v>0</v>
      </c>
      <c r="E35" s="235">
        <f t="shared" si="3"/>
        <v>0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42"/>
      <c r="T35" s="24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</row>
    <row r="36" spans="1:32" ht="12.75">
      <c r="A36" s="11" t="s">
        <v>120</v>
      </c>
      <c r="B36" s="71" t="s">
        <v>121</v>
      </c>
      <c r="C36" s="235">
        <f t="shared" si="1"/>
        <v>0</v>
      </c>
      <c r="D36" s="235">
        <f t="shared" si="2"/>
        <v>0</v>
      </c>
      <c r="E36" s="235">
        <f t="shared" si="3"/>
        <v>0</v>
      </c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42"/>
      <c r="T36" s="24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</row>
    <row r="37" spans="1:32" ht="22.5">
      <c r="A37" s="11" t="s">
        <v>122</v>
      </c>
      <c r="B37" s="71" t="s">
        <v>123</v>
      </c>
      <c r="C37" s="235">
        <f t="shared" si="1"/>
        <v>0</v>
      </c>
      <c r="D37" s="235">
        <f t="shared" si="2"/>
        <v>0</v>
      </c>
      <c r="E37" s="235">
        <f t="shared" si="3"/>
        <v>0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42"/>
      <c r="T37" s="24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</row>
    <row r="38" spans="1:32" ht="12.75">
      <c r="A38" s="68" t="s">
        <v>124</v>
      </c>
      <c r="B38" s="69" t="s">
        <v>125</v>
      </c>
      <c r="C38" s="235">
        <f t="shared" si="1"/>
        <v>184.9</v>
      </c>
      <c r="D38" s="235">
        <f t="shared" si="2"/>
        <v>196.9</v>
      </c>
      <c r="E38" s="235">
        <f t="shared" si="3"/>
        <v>211.9</v>
      </c>
      <c r="F38" s="232">
        <v>9</v>
      </c>
      <c r="G38" s="232">
        <v>9</v>
      </c>
      <c r="H38" s="232">
        <v>9</v>
      </c>
      <c r="I38" s="232">
        <v>2</v>
      </c>
      <c r="J38" s="232">
        <v>2</v>
      </c>
      <c r="K38" s="232">
        <v>2</v>
      </c>
      <c r="L38" s="232">
        <v>15</v>
      </c>
      <c r="M38" s="232">
        <v>15</v>
      </c>
      <c r="N38" s="232">
        <v>16</v>
      </c>
      <c r="O38" s="232">
        <v>42</v>
      </c>
      <c r="P38" s="232">
        <v>43</v>
      </c>
      <c r="Q38" s="232">
        <v>45</v>
      </c>
      <c r="R38" s="232">
        <v>6.9</v>
      </c>
      <c r="S38" s="242">
        <v>6.9</v>
      </c>
      <c r="T38" s="242">
        <v>6.9</v>
      </c>
      <c r="U38" s="232">
        <v>15</v>
      </c>
      <c r="V38" s="232">
        <v>15</v>
      </c>
      <c r="W38" s="232">
        <v>15</v>
      </c>
      <c r="X38" s="232">
        <v>15</v>
      </c>
      <c r="Y38" s="232">
        <v>16</v>
      </c>
      <c r="Z38" s="232">
        <v>18</v>
      </c>
      <c r="AA38" s="232">
        <v>10</v>
      </c>
      <c r="AB38" s="232">
        <v>10</v>
      </c>
      <c r="AC38" s="232">
        <v>10</v>
      </c>
      <c r="AD38" s="232">
        <v>70</v>
      </c>
      <c r="AE38" s="232">
        <v>80</v>
      </c>
      <c r="AF38" s="232">
        <v>90</v>
      </c>
    </row>
    <row r="39" spans="1:32" ht="12.75">
      <c r="A39" s="68" t="s">
        <v>126</v>
      </c>
      <c r="B39" s="69" t="s">
        <v>127</v>
      </c>
      <c r="C39" s="235">
        <f t="shared" si="1"/>
        <v>65.9</v>
      </c>
      <c r="D39" s="235">
        <f t="shared" si="2"/>
        <v>65.9</v>
      </c>
      <c r="E39" s="235">
        <f t="shared" si="3"/>
        <v>66.9</v>
      </c>
      <c r="F39" s="233">
        <f aca="true" t="shared" si="9" ref="F39:AF39">F40+F41+F42</f>
        <v>2.4</v>
      </c>
      <c r="G39" s="233">
        <f t="shared" si="9"/>
        <v>2.4</v>
      </c>
      <c r="H39" s="233">
        <f t="shared" si="9"/>
        <v>2.4</v>
      </c>
      <c r="I39" s="233">
        <f t="shared" si="9"/>
        <v>1</v>
      </c>
      <c r="J39" s="233">
        <f t="shared" si="9"/>
        <v>1</v>
      </c>
      <c r="K39" s="233">
        <f t="shared" si="9"/>
        <v>1</v>
      </c>
      <c r="L39" s="233">
        <f t="shared" si="9"/>
        <v>20</v>
      </c>
      <c r="M39" s="233">
        <f t="shared" si="9"/>
        <v>20</v>
      </c>
      <c r="N39" s="233">
        <f t="shared" si="9"/>
        <v>21</v>
      </c>
      <c r="O39" s="233">
        <f t="shared" si="9"/>
        <v>0</v>
      </c>
      <c r="P39" s="233">
        <f t="shared" si="9"/>
        <v>0</v>
      </c>
      <c r="Q39" s="233">
        <f t="shared" si="9"/>
        <v>0</v>
      </c>
      <c r="R39" s="233">
        <f t="shared" si="9"/>
        <v>2.5</v>
      </c>
      <c r="S39" s="241">
        <f t="shared" si="9"/>
        <v>2.5</v>
      </c>
      <c r="T39" s="241">
        <f t="shared" si="9"/>
        <v>2.5</v>
      </c>
      <c r="U39" s="233">
        <f t="shared" si="9"/>
        <v>0</v>
      </c>
      <c r="V39" s="233">
        <f t="shared" si="9"/>
        <v>0</v>
      </c>
      <c r="W39" s="233">
        <f t="shared" si="9"/>
        <v>0</v>
      </c>
      <c r="X39" s="233">
        <f t="shared" si="9"/>
        <v>0</v>
      </c>
      <c r="Y39" s="233">
        <f t="shared" si="9"/>
        <v>0</v>
      </c>
      <c r="Z39" s="233">
        <f t="shared" si="9"/>
        <v>0</v>
      </c>
      <c r="AA39" s="233">
        <f t="shared" si="9"/>
        <v>0</v>
      </c>
      <c r="AB39" s="233">
        <f t="shared" si="9"/>
        <v>0</v>
      </c>
      <c r="AC39" s="233">
        <f t="shared" si="9"/>
        <v>0</v>
      </c>
      <c r="AD39" s="233">
        <f t="shared" si="9"/>
        <v>40</v>
      </c>
      <c r="AE39" s="233">
        <f t="shared" si="9"/>
        <v>40</v>
      </c>
      <c r="AF39" s="233">
        <f t="shared" si="9"/>
        <v>40</v>
      </c>
    </row>
    <row r="40" spans="1:32" ht="12.75">
      <c r="A40" s="11" t="s">
        <v>128</v>
      </c>
      <c r="B40" s="51" t="s">
        <v>129</v>
      </c>
      <c r="C40" s="235">
        <f t="shared" si="1"/>
        <v>5</v>
      </c>
      <c r="D40" s="235">
        <f t="shared" si="2"/>
        <v>5</v>
      </c>
      <c r="E40" s="235">
        <f t="shared" si="3"/>
        <v>6</v>
      </c>
      <c r="F40" s="232"/>
      <c r="G40" s="232"/>
      <c r="H40" s="232"/>
      <c r="I40" s="232"/>
      <c r="J40" s="232"/>
      <c r="K40" s="232"/>
      <c r="L40" s="232">
        <v>5</v>
      </c>
      <c r="M40" s="232">
        <v>5</v>
      </c>
      <c r="N40" s="232">
        <v>6</v>
      </c>
      <c r="O40" s="232"/>
      <c r="P40" s="232"/>
      <c r="Q40" s="232"/>
      <c r="R40" s="232"/>
      <c r="S40" s="242"/>
      <c r="T40" s="24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</row>
    <row r="41" spans="1:32" ht="25.5">
      <c r="A41" s="11" t="s">
        <v>130</v>
      </c>
      <c r="B41" s="51" t="s">
        <v>131</v>
      </c>
      <c r="C41" s="235">
        <f t="shared" si="1"/>
        <v>0</v>
      </c>
      <c r="D41" s="235">
        <f t="shared" si="2"/>
        <v>0</v>
      </c>
      <c r="E41" s="235">
        <f t="shared" si="3"/>
        <v>0</v>
      </c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42"/>
      <c r="T41" s="24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</row>
    <row r="42" spans="1:32" ht="25.5">
      <c r="A42" s="11" t="s">
        <v>132</v>
      </c>
      <c r="B42" s="51" t="s">
        <v>135</v>
      </c>
      <c r="C42" s="235">
        <f t="shared" si="1"/>
        <v>60.9</v>
      </c>
      <c r="D42" s="235">
        <f t="shared" si="2"/>
        <v>60.9</v>
      </c>
      <c r="E42" s="235">
        <f t="shared" si="3"/>
        <v>60.9</v>
      </c>
      <c r="F42" s="232">
        <v>2.4</v>
      </c>
      <c r="G42" s="232">
        <v>2.4</v>
      </c>
      <c r="H42" s="232">
        <v>2.4</v>
      </c>
      <c r="I42" s="232">
        <v>1</v>
      </c>
      <c r="J42" s="232">
        <v>1</v>
      </c>
      <c r="K42" s="232">
        <v>1</v>
      </c>
      <c r="L42" s="232">
        <v>15</v>
      </c>
      <c r="M42" s="232">
        <v>15</v>
      </c>
      <c r="N42" s="232">
        <v>15</v>
      </c>
      <c r="O42" s="232"/>
      <c r="P42" s="232"/>
      <c r="Q42" s="232"/>
      <c r="R42" s="232">
        <v>2.5</v>
      </c>
      <c r="S42" s="242">
        <v>2.5</v>
      </c>
      <c r="T42" s="242">
        <v>2.5</v>
      </c>
      <c r="U42" s="232"/>
      <c r="V42" s="232"/>
      <c r="W42" s="232"/>
      <c r="X42" s="232"/>
      <c r="Y42" s="232"/>
      <c r="Z42" s="232"/>
      <c r="AA42" s="232"/>
      <c r="AB42" s="232"/>
      <c r="AC42" s="232"/>
      <c r="AD42" s="232">
        <v>40</v>
      </c>
      <c r="AE42" s="232">
        <v>40</v>
      </c>
      <c r="AF42" s="232">
        <v>40</v>
      </c>
    </row>
    <row r="43" spans="1:32" ht="12.75">
      <c r="A43" s="432" t="s">
        <v>144</v>
      </c>
      <c r="B43" s="432"/>
      <c r="C43" s="192">
        <f>C13+C17+C24+C27+C30+C34+C38+C39</f>
        <v>501.24</v>
      </c>
      <c r="D43" s="192">
        <f aca="true" t="shared" si="10" ref="D43:AF43">D13+D17+D24+D27+D30+D34+D38+D39</f>
        <v>513.24</v>
      </c>
      <c r="E43" s="192">
        <f t="shared" si="10"/>
        <v>529.24</v>
      </c>
      <c r="F43" s="340">
        <f t="shared" si="10"/>
        <v>82.24000000000001</v>
      </c>
      <c r="G43" s="192">
        <f t="shared" si="10"/>
        <v>82.24000000000001</v>
      </c>
      <c r="H43" s="192">
        <f t="shared" si="10"/>
        <v>82.24000000000001</v>
      </c>
      <c r="I43" s="249">
        <f t="shared" si="10"/>
        <v>76</v>
      </c>
      <c r="J43" s="192">
        <f t="shared" si="10"/>
        <v>76</v>
      </c>
      <c r="K43" s="192">
        <f t="shared" si="10"/>
        <v>76</v>
      </c>
      <c r="L43" s="192">
        <f t="shared" si="10"/>
        <v>129</v>
      </c>
      <c r="M43" s="192">
        <f t="shared" si="10"/>
        <v>129</v>
      </c>
      <c r="N43" s="192">
        <f t="shared" si="10"/>
        <v>131</v>
      </c>
      <c r="O43" s="192">
        <f t="shared" si="10"/>
        <v>42</v>
      </c>
      <c r="P43" s="192">
        <f t="shared" si="10"/>
        <v>43</v>
      </c>
      <c r="Q43" s="192">
        <f t="shared" si="10"/>
        <v>45</v>
      </c>
      <c r="R43" s="192">
        <f t="shared" si="10"/>
        <v>22</v>
      </c>
      <c r="S43" s="243">
        <f t="shared" si="10"/>
        <v>22</v>
      </c>
      <c r="T43" s="243">
        <f t="shared" si="10"/>
        <v>22</v>
      </c>
      <c r="U43" s="192">
        <f t="shared" si="10"/>
        <v>15</v>
      </c>
      <c r="V43" s="192">
        <f t="shared" si="10"/>
        <v>15</v>
      </c>
      <c r="W43" s="192">
        <f t="shared" si="10"/>
        <v>15</v>
      </c>
      <c r="X43" s="192">
        <f t="shared" si="10"/>
        <v>15</v>
      </c>
      <c r="Y43" s="192">
        <f t="shared" si="10"/>
        <v>16</v>
      </c>
      <c r="Z43" s="192">
        <f t="shared" si="10"/>
        <v>18</v>
      </c>
      <c r="AA43" s="192">
        <f t="shared" si="10"/>
        <v>10</v>
      </c>
      <c r="AB43" s="192">
        <f t="shared" si="10"/>
        <v>10</v>
      </c>
      <c r="AC43" s="192">
        <f t="shared" si="10"/>
        <v>10</v>
      </c>
      <c r="AD43" s="192">
        <f t="shared" si="10"/>
        <v>110</v>
      </c>
      <c r="AE43" s="192">
        <f t="shared" si="10"/>
        <v>120</v>
      </c>
      <c r="AF43" s="192">
        <f t="shared" si="10"/>
        <v>130</v>
      </c>
    </row>
  </sheetData>
  <sheetProtection/>
  <mergeCells count="22">
    <mergeCell ref="I9:K9"/>
    <mergeCell ref="I10:K10"/>
    <mergeCell ref="A8:B8"/>
    <mergeCell ref="A43:B43"/>
    <mergeCell ref="F10:H10"/>
    <mergeCell ref="F9:H9"/>
    <mergeCell ref="C9:E9"/>
    <mergeCell ref="C10:E10"/>
    <mergeCell ref="L9:N9"/>
    <mergeCell ref="L10:N10"/>
    <mergeCell ref="O9:Q9"/>
    <mergeCell ref="O10:Q10"/>
    <mergeCell ref="R9:T9"/>
    <mergeCell ref="R10:T10"/>
    <mergeCell ref="AD9:AF9"/>
    <mergeCell ref="AD10:AF10"/>
    <mergeCell ref="X9:Z9"/>
    <mergeCell ref="X10:Z10"/>
    <mergeCell ref="U9:W9"/>
    <mergeCell ref="U10:W10"/>
    <mergeCell ref="AA9:AC9"/>
    <mergeCell ref="AA10:AC10"/>
  </mergeCells>
  <printOptions/>
  <pageMargins left="0.75" right="0.75" top="1" bottom="1" header="0.5" footer="0.5"/>
  <pageSetup horizontalDpi="600" verticalDpi="600" orientation="landscape" paperSize="9" scale="56" r:id="rId1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AO42"/>
  <sheetViews>
    <sheetView view="pageBreakPreview" zoomScale="60" zoomScalePageLayoutView="0" workbookViewId="0" topLeftCell="A1">
      <pane xSplit="5" ySplit="10" topLeftCell="W36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L5" sqref="L5"/>
    </sheetView>
  </sheetViews>
  <sheetFormatPr defaultColWidth="9.140625" defaultRowHeight="12.75"/>
  <cols>
    <col min="1" max="1" width="7.28125" style="222" customWidth="1"/>
    <col min="2" max="2" width="38.421875" style="223" customWidth="1"/>
    <col min="3" max="5" width="12.28125" style="223" customWidth="1"/>
    <col min="6" max="15" width="9.140625" style="223" customWidth="1"/>
    <col min="16" max="16" width="12.28125" style="223" customWidth="1"/>
    <col min="17" max="20" width="9.140625" style="223" customWidth="1"/>
    <col min="21" max="21" width="11.28125" style="223" bestFit="1" customWidth="1"/>
    <col min="22" max="23" width="10.28125" style="223" bestFit="1" customWidth="1"/>
    <col min="24" max="35" width="9.140625" style="223" customWidth="1"/>
    <col min="36" max="38" width="0" style="333" hidden="1" customWidth="1"/>
    <col min="39" max="16384" width="9.140625" style="226" customWidth="1"/>
  </cols>
  <sheetData>
    <row r="1" spans="3:12" ht="12.75">
      <c r="C1" s="224"/>
      <c r="D1" s="224"/>
      <c r="E1" s="224"/>
      <c r="L1" s="224" t="s">
        <v>610</v>
      </c>
    </row>
    <row r="2" spans="3:12" ht="12.75">
      <c r="C2" s="224"/>
      <c r="D2" s="224"/>
      <c r="E2" s="224"/>
      <c r="L2" s="224" t="s">
        <v>3</v>
      </c>
    </row>
    <row r="3" spans="3:12" ht="12.75">
      <c r="C3" s="224"/>
      <c r="D3" s="224"/>
      <c r="E3" s="224"/>
      <c r="L3" s="224" t="s">
        <v>1188</v>
      </c>
    </row>
    <row r="4" spans="3:12" ht="12.75">
      <c r="C4" s="224"/>
      <c r="D4" s="224"/>
      <c r="E4" s="224"/>
      <c r="L4" s="224" t="s">
        <v>1189</v>
      </c>
    </row>
    <row r="5" spans="2:12" ht="12.75">
      <c r="B5" s="226"/>
      <c r="C5" s="224"/>
      <c r="D5" s="224"/>
      <c r="E5" s="224"/>
      <c r="L5" t="s">
        <v>1204</v>
      </c>
    </row>
    <row r="6" spans="2:12" ht="12.75">
      <c r="B6" s="53"/>
      <c r="C6" s="224"/>
      <c r="D6" s="224"/>
      <c r="E6" s="224"/>
      <c r="L6" s="224"/>
    </row>
    <row r="7" spans="1:5" ht="12.75">
      <c r="A7" s="53" t="s">
        <v>221</v>
      </c>
      <c r="B7" s="225"/>
      <c r="C7" s="225"/>
      <c r="D7" s="225"/>
      <c r="E7" s="225"/>
    </row>
    <row r="8" spans="1:41" s="227" customFormat="1" ht="98.25" customHeight="1">
      <c r="A8" s="229" t="s">
        <v>162</v>
      </c>
      <c r="B8" s="221" t="s">
        <v>163</v>
      </c>
      <c r="C8" s="427" t="s">
        <v>214</v>
      </c>
      <c r="D8" s="427"/>
      <c r="E8" s="427"/>
      <c r="F8" s="427" t="s">
        <v>196</v>
      </c>
      <c r="G8" s="427"/>
      <c r="H8" s="427"/>
      <c r="I8" s="427" t="s">
        <v>990</v>
      </c>
      <c r="J8" s="427"/>
      <c r="K8" s="427"/>
      <c r="L8" s="427" t="s">
        <v>199</v>
      </c>
      <c r="M8" s="427"/>
      <c r="N8" s="427"/>
      <c r="O8" s="427" t="s">
        <v>201</v>
      </c>
      <c r="P8" s="427"/>
      <c r="Q8" s="427"/>
      <c r="R8" s="427" t="s">
        <v>203</v>
      </c>
      <c r="S8" s="427"/>
      <c r="T8" s="427"/>
      <c r="U8" s="427" t="s">
        <v>220</v>
      </c>
      <c r="V8" s="427"/>
      <c r="W8" s="427"/>
      <c r="X8" s="427" t="s">
        <v>206</v>
      </c>
      <c r="Y8" s="427"/>
      <c r="Z8" s="427"/>
      <c r="AA8" s="427" t="s">
        <v>208</v>
      </c>
      <c r="AB8" s="427"/>
      <c r="AC8" s="427"/>
      <c r="AD8" s="427" t="s">
        <v>210</v>
      </c>
      <c r="AE8" s="427"/>
      <c r="AF8" s="427"/>
      <c r="AG8" s="427" t="s">
        <v>212</v>
      </c>
      <c r="AH8" s="427"/>
      <c r="AI8" s="427"/>
      <c r="AJ8" s="433" t="s">
        <v>212</v>
      </c>
      <c r="AK8" s="433"/>
      <c r="AL8" s="433"/>
      <c r="AM8" s="427" t="s">
        <v>829</v>
      </c>
      <c r="AN8" s="427"/>
      <c r="AO8" s="427"/>
    </row>
    <row r="9" spans="1:41" s="228" customFormat="1" ht="12.75">
      <c r="A9" s="230">
        <v>1</v>
      </c>
      <c r="B9" s="231" t="s">
        <v>164</v>
      </c>
      <c r="C9" s="429" t="s">
        <v>165</v>
      </c>
      <c r="D9" s="429"/>
      <c r="E9" s="429"/>
      <c r="F9" s="429" t="s">
        <v>197</v>
      </c>
      <c r="G9" s="429"/>
      <c r="H9" s="429"/>
      <c r="I9" s="429" t="s">
        <v>198</v>
      </c>
      <c r="J9" s="429"/>
      <c r="K9" s="429"/>
      <c r="L9" s="429" t="s">
        <v>200</v>
      </c>
      <c r="M9" s="429"/>
      <c r="N9" s="429"/>
      <c r="O9" s="429" t="s">
        <v>202</v>
      </c>
      <c r="P9" s="429"/>
      <c r="Q9" s="429"/>
      <c r="R9" s="429" t="s">
        <v>204</v>
      </c>
      <c r="S9" s="429"/>
      <c r="T9" s="429"/>
      <c r="U9" s="429" t="s">
        <v>205</v>
      </c>
      <c r="V9" s="429"/>
      <c r="W9" s="429"/>
      <c r="X9" s="429" t="s">
        <v>207</v>
      </c>
      <c r="Y9" s="429"/>
      <c r="Z9" s="429"/>
      <c r="AA9" s="428" t="s">
        <v>209</v>
      </c>
      <c r="AB9" s="428"/>
      <c r="AC9" s="428"/>
      <c r="AD9" s="428" t="s">
        <v>211</v>
      </c>
      <c r="AE9" s="428"/>
      <c r="AF9" s="428"/>
      <c r="AG9" s="428" t="s">
        <v>213</v>
      </c>
      <c r="AH9" s="428"/>
      <c r="AI9" s="428"/>
      <c r="AJ9" s="434" t="s">
        <v>213</v>
      </c>
      <c r="AK9" s="434"/>
      <c r="AL9" s="434"/>
      <c r="AM9" s="428" t="s">
        <v>213</v>
      </c>
      <c r="AN9" s="428"/>
      <c r="AO9" s="428"/>
    </row>
    <row r="10" spans="1:41" s="228" customFormat="1" ht="12.75">
      <c r="A10" s="230"/>
      <c r="B10" s="231"/>
      <c r="C10" s="230">
        <v>2009</v>
      </c>
      <c r="D10" s="230">
        <v>2010</v>
      </c>
      <c r="E10" s="230">
        <v>2011</v>
      </c>
      <c r="F10" s="230">
        <v>2009</v>
      </c>
      <c r="G10" s="230">
        <v>2010</v>
      </c>
      <c r="H10" s="230">
        <v>2011</v>
      </c>
      <c r="I10" s="230">
        <v>2009</v>
      </c>
      <c r="J10" s="230">
        <v>2010</v>
      </c>
      <c r="K10" s="230">
        <v>2011</v>
      </c>
      <c r="L10" s="230">
        <v>2009</v>
      </c>
      <c r="M10" s="230">
        <v>2010</v>
      </c>
      <c r="N10" s="230">
        <v>2011</v>
      </c>
      <c r="O10" s="230">
        <v>2009</v>
      </c>
      <c r="P10" s="230">
        <v>2010</v>
      </c>
      <c r="Q10" s="230">
        <v>2011</v>
      </c>
      <c r="R10" s="230">
        <v>2009</v>
      </c>
      <c r="S10" s="230">
        <v>2010</v>
      </c>
      <c r="T10" s="230">
        <v>2011</v>
      </c>
      <c r="U10" s="230">
        <v>2009</v>
      </c>
      <c r="V10" s="230">
        <v>2010</v>
      </c>
      <c r="W10" s="230">
        <v>2011</v>
      </c>
      <c r="X10" s="230">
        <v>2009</v>
      </c>
      <c r="Y10" s="230">
        <v>2010</v>
      </c>
      <c r="Z10" s="230">
        <v>2011</v>
      </c>
      <c r="AA10" s="230">
        <v>2009</v>
      </c>
      <c r="AB10" s="230">
        <v>2010</v>
      </c>
      <c r="AC10" s="230">
        <v>2011</v>
      </c>
      <c r="AD10" s="230">
        <v>2009</v>
      </c>
      <c r="AE10" s="230">
        <v>2010</v>
      </c>
      <c r="AF10" s="230">
        <v>2011</v>
      </c>
      <c r="AG10" s="230">
        <v>2009</v>
      </c>
      <c r="AH10" s="230">
        <v>2010</v>
      </c>
      <c r="AI10" s="230">
        <v>2011</v>
      </c>
      <c r="AJ10" s="334">
        <v>2009</v>
      </c>
      <c r="AK10" s="334">
        <v>2010</v>
      </c>
      <c r="AL10" s="334">
        <v>2011</v>
      </c>
      <c r="AM10" s="230">
        <v>2009</v>
      </c>
      <c r="AN10" s="230">
        <v>2010</v>
      </c>
      <c r="AO10" s="230">
        <v>2011</v>
      </c>
    </row>
    <row r="11" spans="1:41" ht="12.75">
      <c r="A11" s="73"/>
      <c r="B11" s="69" t="s">
        <v>52</v>
      </c>
      <c r="C11" s="234"/>
      <c r="D11" s="234"/>
      <c r="E11" s="234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335"/>
      <c r="AK11" s="335"/>
      <c r="AL11" s="335"/>
      <c r="AM11" s="232"/>
      <c r="AN11" s="232"/>
      <c r="AO11" s="232"/>
    </row>
    <row r="12" spans="1:41" ht="12.75">
      <c r="A12" s="68" t="s">
        <v>69</v>
      </c>
      <c r="B12" s="69" t="s">
        <v>70</v>
      </c>
      <c r="C12" s="235">
        <f>F12+I12+L12+O12+R12+U12+X12+AA12+AD12+AG12</f>
        <v>0</v>
      </c>
      <c r="D12" s="235">
        <f>G12+J12+M12+P12+S12+V12+Y12+AB12+AE12+AH12</f>
        <v>0</v>
      </c>
      <c r="E12" s="235">
        <f>H12+K12+N12+Q12+T12+W12+Z12+AC12+AF12+AI12</f>
        <v>0</v>
      </c>
      <c r="F12" s="233">
        <f aca="true" t="shared" si="0" ref="F12:AF12">F13+F14+F15</f>
        <v>0</v>
      </c>
      <c r="G12" s="233">
        <f t="shared" si="0"/>
        <v>0</v>
      </c>
      <c r="H12" s="233">
        <f t="shared" si="0"/>
        <v>0</v>
      </c>
      <c r="I12" s="233">
        <f t="shared" si="0"/>
        <v>0</v>
      </c>
      <c r="J12" s="233">
        <f t="shared" si="0"/>
        <v>0</v>
      </c>
      <c r="K12" s="233">
        <f t="shared" si="0"/>
        <v>0</v>
      </c>
      <c r="L12" s="233">
        <f t="shared" si="0"/>
        <v>0</v>
      </c>
      <c r="M12" s="233">
        <f t="shared" si="0"/>
        <v>0</v>
      </c>
      <c r="N12" s="233">
        <f t="shared" si="0"/>
        <v>0</v>
      </c>
      <c r="O12" s="233">
        <f t="shared" si="0"/>
        <v>0</v>
      </c>
      <c r="P12" s="233">
        <f t="shared" si="0"/>
        <v>0</v>
      </c>
      <c r="Q12" s="233">
        <f t="shared" si="0"/>
        <v>0</v>
      </c>
      <c r="R12" s="233">
        <f t="shared" si="0"/>
        <v>0</v>
      </c>
      <c r="S12" s="233">
        <f t="shared" si="0"/>
        <v>0</v>
      </c>
      <c r="T12" s="233">
        <f t="shared" si="0"/>
        <v>0</v>
      </c>
      <c r="U12" s="233">
        <f t="shared" si="0"/>
        <v>0</v>
      </c>
      <c r="V12" s="233">
        <f t="shared" si="0"/>
        <v>0</v>
      </c>
      <c r="W12" s="233">
        <f t="shared" si="0"/>
        <v>0</v>
      </c>
      <c r="X12" s="233">
        <f t="shared" si="0"/>
        <v>0</v>
      </c>
      <c r="Y12" s="233">
        <f t="shared" si="0"/>
        <v>0</v>
      </c>
      <c r="Z12" s="233">
        <f t="shared" si="0"/>
        <v>0</v>
      </c>
      <c r="AA12" s="233">
        <f t="shared" si="0"/>
        <v>0</v>
      </c>
      <c r="AB12" s="233">
        <f t="shared" si="0"/>
        <v>0</v>
      </c>
      <c r="AC12" s="233">
        <f t="shared" si="0"/>
        <v>0</v>
      </c>
      <c r="AD12" s="233">
        <f t="shared" si="0"/>
        <v>0</v>
      </c>
      <c r="AE12" s="233">
        <f t="shared" si="0"/>
        <v>0</v>
      </c>
      <c r="AF12" s="233">
        <f t="shared" si="0"/>
        <v>0</v>
      </c>
      <c r="AG12" s="233">
        <f aca="true" t="shared" si="1" ref="AG12:AL12">AG13+AG14+AG15</f>
        <v>0</v>
      </c>
      <c r="AH12" s="233">
        <f t="shared" si="1"/>
        <v>0</v>
      </c>
      <c r="AI12" s="233">
        <f t="shared" si="1"/>
        <v>0</v>
      </c>
      <c r="AJ12" s="336">
        <f t="shared" si="1"/>
        <v>0</v>
      </c>
      <c r="AK12" s="336">
        <f t="shared" si="1"/>
        <v>0</v>
      </c>
      <c r="AL12" s="336">
        <f t="shared" si="1"/>
        <v>0</v>
      </c>
      <c r="AM12" s="233">
        <f>AM13+AM14+AM15</f>
        <v>0</v>
      </c>
      <c r="AN12" s="233">
        <f>AN13+AN14+AN15</f>
        <v>0</v>
      </c>
      <c r="AO12" s="233">
        <f>AO13+AO14+AO15</f>
        <v>0</v>
      </c>
    </row>
    <row r="13" spans="1:41" ht="12.75">
      <c r="A13" s="11" t="s">
        <v>71</v>
      </c>
      <c r="B13" s="51" t="s">
        <v>72</v>
      </c>
      <c r="C13" s="235">
        <f aca="true" t="shared" si="2" ref="C13:C41">F13+I13+L13+O13+R13+U13+X13+AA13+AD13+AG13</f>
        <v>0</v>
      </c>
      <c r="D13" s="235">
        <f aca="true" t="shared" si="3" ref="D13:D41">G13+J13+M13+P13+S13+V13+Y13+AB13+AE13+AH13</f>
        <v>0</v>
      </c>
      <c r="E13" s="235">
        <f aca="true" t="shared" si="4" ref="E13:E41">H13+K13+N13+Q13+T13+W13+Z13+AC13+AF13+AI13</f>
        <v>0</v>
      </c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335"/>
      <c r="AK13" s="335"/>
      <c r="AL13" s="335"/>
      <c r="AM13" s="232"/>
      <c r="AN13" s="232"/>
      <c r="AO13" s="232"/>
    </row>
    <row r="14" spans="1:41" ht="12.75">
      <c r="A14" s="13" t="s">
        <v>73</v>
      </c>
      <c r="B14" s="51" t="s">
        <v>74</v>
      </c>
      <c r="C14" s="235">
        <f t="shared" si="2"/>
        <v>0</v>
      </c>
      <c r="D14" s="235">
        <f t="shared" si="3"/>
        <v>0</v>
      </c>
      <c r="E14" s="235">
        <f t="shared" si="4"/>
        <v>0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335"/>
      <c r="AK14" s="335"/>
      <c r="AL14" s="335"/>
      <c r="AM14" s="232"/>
      <c r="AN14" s="232"/>
      <c r="AO14" s="232"/>
    </row>
    <row r="15" spans="1:41" ht="12.75">
      <c r="A15" s="13" t="s">
        <v>75</v>
      </c>
      <c r="B15" s="51" t="s">
        <v>76</v>
      </c>
      <c r="C15" s="235">
        <f t="shared" si="2"/>
        <v>0</v>
      </c>
      <c r="D15" s="235">
        <f t="shared" si="3"/>
        <v>0</v>
      </c>
      <c r="E15" s="235">
        <f t="shared" si="4"/>
        <v>0</v>
      </c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335"/>
      <c r="AK15" s="335"/>
      <c r="AL15" s="335"/>
      <c r="AM15" s="232"/>
      <c r="AN15" s="232"/>
      <c r="AO15" s="232"/>
    </row>
    <row r="16" spans="1:41" ht="12.75">
      <c r="A16" s="70" t="s">
        <v>77</v>
      </c>
      <c r="B16" s="69" t="s">
        <v>78</v>
      </c>
      <c r="C16" s="235">
        <f t="shared" si="2"/>
        <v>5500</v>
      </c>
      <c r="D16" s="235">
        <f t="shared" si="3"/>
        <v>1900</v>
      </c>
      <c r="E16" s="235">
        <f t="shared" si="4"/>
        <v>4700</v>
      </c>
      <c r="F16" s="233">
        <f aca="true" t="shared" si="5" ref="F16:AF16">F17+F18+F19+F20+F21+F22</f>
        <v>1200</v>
      </c>
      <c r="G16" s="233">
        <f t="shared" si="5"/>
        <v>500</v>
      </c>
      <c r="H16" s="233">
        <f t="shared" si="5"/>
        <v>1000</v>
      </c>
      <c r="I16" s="233">
        <f t="shared" si="5"/>
        <v>1500</v>
      </c>
      <c r="J16" s="233">
        <f t="shared" si="5"/>
        <v>400</v>
      </c>
      <c r="K16" s="233">
        <f t="shared" si="5"/>
        <v>1500</v>
      </c>
      <c r="L16" s="233">
        <f t="shared" si="5"/>
        <v>0</v>
      </c>
      <c r="M16" s="233">
        <f t="shared" si="5"/>
        <v>0</v>
      </c>
      <c r="N16" s="233">
        <f t="shared" si="5"/>
        <v>0</v>
      </c>
      <c r="O16" s="233">
        <f t="shared" si="5"/>
        <v>0</v>
      </c>
      <c r="P16" s="233">
        <f t="shared" si="5"/>
        <v>0</v>
      </c>
      <c r="Q16" s="233">
        <f t="shared" si="5"/>
        <v>0</v>
      </c>
      <c r="R16" s="233">
        <f t="shared" si="5"/>
        <v>2300</v>
      </c>
      <c r="S16" s="233">
        <f t="shared" si="5"/>
        <v>700</v>
      </c>
      <c r="T16" s="233">
        <f t="shared" si="5"/>
        <v>700</v>
      </c>
      <c r="U16" s="233">
        <f t="shared" si="5"/>
        <v>0</v>
      </c>
      <c r="V16" s="233">
        <f t="shared" si="5"/>
        <v>0</v>
      </c>
      <c r="W16" s="233">
        <f t="shared" si="5"/>
        <v>0</v>
      </c>
      <c r="X16" s="233">
        <f t="shared" si="5"/>
        <v>0</v>
      </c>
      <c r="Y16" s="233">
        <f t="shared" si="5"/>
        <v>0</v>
      </c>
      <c r="Z16" s="233">
        <f t="shared" si="5"/>
        <v>0</v>
      </c>
      <c r="AA16" s="233">
        <f t="shared" si="5"/>
        <v>0</v>
      </c>
      <c r="AB16" s="233">
        <f t="shared" si="5"/>
        <v>0</v>
      </c>
      <c r="AC16" s="233">
        <f t="shared" si="5"/>
        <v>0</v>
      </c>
      <c r="AD16" s="233">
        <f t="shared" si="5"/>
        <v>0</v>
      </c>
      <c r="AE16" s="233">
        <f t="shared" si="5"/>
        <v>0</v>
      </c>
      <c r="AF16" s="233">
        <f t="shared" si="5"/>
        <v>0</v>
      </c>
      <c r="AG16" s="233">
        <f aca="true" t="shared" si="6" ref="AG16:AL16">AG17+AG18+AG19+AG20+AG21+AG22</f>
        <v>500</v>
      </c>
      <c r="AH16" s="233">
        <f t="shared" si="6"/>
        <v>300</v>
      </c>
      <c r="AI16" s="233">
        <f t="shared" si="6"/>
        <v>1500</v>
      </c>
      <c r="AJ16" s="336">
        <f t="shared" si="6"/>
        <v>500</v>
      </c>
      <c r="AK16" s="336">
        <f t="shared" si="6"/>
        <v>500</v>
      </c>
      <c r="AL16" s="336">
        <f t="shared" si="6"/>
        <v>1000</v>
      </c>
      <c r="AM16" s="233">
        <f>AM17+AM18+AM19+AM20+AM21+AM22</f>
        <v>500</v>
      </c>
      <c r="AN16" s="233">
        <f>AN17+AN18+AN19+AN20+AN21+AN22</f>
        <v>300</v>
      </c>
      <c r="AO16" s="233">
        <f>AO17+AO18+AO19+AO20+AO21+AO22</f>
        <v>300</v>
      </c>
    </row>
    <row r="17" spans="1:41" ht="12.75">
      <c r="A17" s="11" t="s">
        <v>79</v>
      </c>
      <c r="B17" s="51" t="s">
        <v>80</v>
      </c>
      <c r="C17" s="235">
        <f t="shared" si="2"/>
        <v>0</v>
      </c>
      <c r="D17" s="235">
        <f t="shared" si="3"/>
        <v>0</v>
      </c>
      <c r="E17" s="235">
        <f t="shared" si="4"/>
        <v>0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335"/>
      <c r="AK17" s="335"/>
      <c r="AL17" s="335"/>
      <c r="AM17" s="232"/>
      <c r="AN17" s="232"/>
      <c r="AO17" s="232"/>
    </row>
    <row r="18" spans="1:41" ht="12.75">
      <c r="A18" s="11" t="s">
        <v>81</v>
      </c>
      <c r="B18" s="51" t="s">
        <v>82</v>
      </c>
      <c r="C18" s="235">
        <f t="shared" si="2"/>
        <v>0</v>
      </c>
      <c r="D18" s="235">
        <f t="shared" si="3"/>
        <v>0</v>
      </c>
      <c r="E18" s="235">
        <f t="shared" si="4"/>
        <v>0</v>
      </c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335"/>
      <c r="AK18" s="335"/>
      <c r="AL18" s="335"/>
      <c r="AM18" s="232"/>
      <c r="AN18" s="232"/>
      <c r="AO18" s="232"/>
    </row>
    <row r="19" spans="1:41" ht="12.75">
      <c r="A19" s="11" t="s">
        <v>83</v>
      </c>
      <c r="B19" s="51" t="s">
        <v>84</v>
      </c>
      <c r="C19" s="235">
        <f t="shared" si="2"/>
        <v>0</v>
      </c>
      <c r="D19" s="235">
        <f t="shared" si="3"/>
        <v>0</v>
      </c>
      <c r="E19" s="235">
        <f t="shared" si="4"/>
        <v>0</v>
      </c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335"/>
      <c r="AK19" s="335"/>
      <c r="AL19" s="335"/>
      <c r="AM19" s="232"/>
      <c r="AN19" s="232"/>
      <c r="AO19" s="232"/>
    </row>
    <row r="20" spans="1:41" ht="25.5">
      <c r="A20" s="11" t="s">
        <v>85</v>
      </c>
      <c r="B20" s="51" t="s">
        <v>86</v>
      </c>
      <c r="C20" s="235">
        <f t="shared" si="2"/>
        <v>0</v>
      </c>
      <c r="D20" s="235">
        <f t="shared" si="3"/>
        <v>0</v>
      </c>
      <c r="E20" s="235">
        <f t="shared" si="4"/>
        <v>0</v>
      </c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335"/>
      <c r="AK20" s="335"/>
      <c r="AL20" s="335"/>
      <c r="AM20" s="232"/>
      <c r="AN20" s="232"/>
      <c r="AO20" s="232"/>
    </row>
    <row r="21" spans="1:41" ht="12.75">
      <c r="A21" s="11" t="s">
        <v>87</v>
      </c>
      <c r="B21" s="51" t="s">
        <v>91</v>
      </c>
      <c r="C21" s="235">
        <f t="shared" si="2"/>
        <v>3200</v>
      </c>
      <c r="D21" s="235">
        <f t="shared" si="3"/>
        <v>1200</v>
      </c>
      <c r="E21" s="235">
        <f t="shared" si="4"/>
        <v>4000</v>
      </c>
      <c r="F21" s="232">
        <v>1200</v>
      </c>
      <c r="G21" s="232">
        <v>500</v>
      </c>
      <c r="H21" s="232">
        <v>1000</v>
      </c>
      <c r="I21" s="232">
        <v>1500</v>
      </c>
      <c r="J21" s="232">
        <v>400</v>
      </c>
      <c r="K21" s="232">
        <v>1500</v>
      </c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>
        <v>500</v>
      </c>
      <c r="AH21" s="232">
        <v>300</v>
      </c>
      <c r="AI21" s="232">
        <v>1500</v>
      </c>
      <c r="AJ21" s="335">
        <v>500</v>
      </c>
      <c r="AK21" s="335">
        <v>500</v>
      </c>
      <c r="AL21" s="335">
        <v>1000</v>
      </c>
      <c r="AM21" s="232">
        <v>500</v>
      </c>
      <c r="AN21" s="232">
        <v>300</v>
      </c>
      <c r="AO21" s="232">
        <v>300</v>
      </c>
    </row>
    <row r="22" spans="1:41" ht="12.75">
      <c r="A22" s="11" t="s">
        <v>92</v>
      </c>
      <c r="B22" s="51" t="s">
        <v>93</v>
      </c>
      <c r="C22" s="235">
        <f t="shared" si="2"/>
        <v>2300</v>
      </c>
      <c r="D22" s="235">
        <f t="shared" si="3"/>
        <v>700</v>
      </c>
      <c r="E22" s="235">
        <f t="shared" si="4"/>
        <v>700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>
        <v>2300</v>
      </c>
      <c r="S22" s="232">
        <v>700</v>
      </c>
      <c r="T22" s="232">
        <v>700</v>
      </c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335"/>
      <c r="AK22" s="335"/>
      <c r="AL22" s="335"/>
      <c r="AM22" s="232"/>
      <c r="AN22" s="232"/>
      <c r="AO22" s="232"/>
    </row>
    <row r="23" spans="1:41" ht="25.5">
      <c r="A23" s="68" t="s">
        <v>94</v>
      </c>
      <c r="B23" s="69" t="s">
        <v>95</v>
      </c>
      <c r="C23" s="235">
        <f t="shared" si="2"/>
        <v>0</v>
      </c>
      <c r="D23" s="235">
        <f t="shared" si="3"/>
        <v>0</v>
      </c>
      <c r="E23" s="235">
        <f t="shared" si="4"/>
        <v>0</v>
      </c>
      <c r="F23" s="233">
        <f aca="true" t="shared" si="7" ref="F23:AF23">F24+F25</f>
        <v>0</v>
      </c>
      <c r="G23" s="233">
        <f t="shared" si="7"/>
        <v>0</v>
      </c>
      <c r="H23" s="233">
        <f t="shared" si="7"/>
        <v>0</v>
      </c>
      <c r="I23" s="233">
        <f t="shared" si="7"/>
        <v>0</v>
      </c>
      <c r="J23" s="233">
        <f t="shared" si="7"/>
        <v>0</v>
      </c>
      <c r="K23" s="233">
        <f t="shared" si="7"/>
        <v>0</v>
      </c>
      <c r="L23" s="233">
        <f t="shared" si="7"/>
        <v>0</v>
      </c>
      <c r="M23" s="233">
        <f t="shared" si="7"/>
        <v>0</v>
      </c>
      <c r="N23" s="233">
        <f t="shared" si="7"/>
        <v>0</v>
      </c>
      <c r="O23" s="233">
        <f t="shared" si="7"/>
        <v>0</v>
      </c>
      <c r="P23" s="233">
        <f t="shared" si="7"/>
        <v>0</v>
      </c>
      <c r="Q23" s="233">
        <f t="shared" si="7"/>
        <v>0</v>
      </c>
      <c r="R23" s="233">
        <f t="shared" si="7"/>
        <v>0</v>
      </c>
      <c r="S23" s="233">
        <f t="shared" si="7"/>
        <v>0</v>
      </c>
      <c r="T23" s="233">
        <f t="shared" si="7"/>
        <v>0</v>
      </c>
      <c r="U23" s="233">
        <f t="shared" si="7"/>
        <v>0</v>
      </c>
      <c r="V23" s="233">
        <f t="shared" si="7"/>
        <v>0</v>
      </c>
      <c r="W23" s="233">
        <f t="shared" si="7"/>
        <v>0</v>
      </c>
      <c r="X23" s="233">
        <f t="shared" si="7"/>
        <v>0</v>
      </c>
      <c r="Y23" s="233">
        <f t="shared" si="7"/>
        <v>0</v>
      </c>
      <c r="Z23" s="233">
        <f t="shared" si="7"/>
        <v>0</v>
      </c>
      <c r="AA23" s="233">
        <f t="shared" si="7"/>
        <v>0</v>
      </c>
      <c r="AB23" s="233">
        <f t="shared" si="7"/>
        <v>0</v>
      </c>
      <c r="AC23" s="233">
        <f t="shared" si="7"/>
        <v>0</v>
      </c>
      <c r="AD23" s="233">
        <f t="shared" si="7"/>
        <v>0</v>
      </c>
      <c r="AE23" s="233">
        <f t="shared" si="7"/>
        <v>0</v>
      </c>
      <c r="AF23" s="233">
        <f t="shared" si="7"/>
        <v>0</v>
      </c>
      <c r="AG23" s="233">
        <f aca="true" t="shared" si="8" ref="AG23:AL23">AG24+AG25</f>
        <v>0</v>
      </c>
      <c r="AH23" s="233">
        <f t="shared" si="8"/>
        <v>0</v>
      </c>
      <c r="AI23" s="233">
        <f t="shared" si="8"/>
        <v>0</v>
      </c>
      <c r="AJ23" s="336">
        <f t="shared" si="8"/>
        <v>0</v>
      </c>
      <c r="AK23" s="336">
        <f t="shared" si="8"/>
        <v>0</v>
      </c>
      <c r="AL23" s="336">
        <f t="shared" si="8"/>
        <v>0</v>
      </c>
      <c r="AM23" s="233">
        <f>AM24+AM25</f>
        <v>0</v>
      </c>
      <c r="AN23" s="233">
        <f>AN24+AN25</f>
        <v>0</v>
      </c>
      <c r="AO23" s="233">
        <f>AO24+AO25</f>
        <v>0</v>
      </c>
    </row>
    <row r="24" spans="1:41" ht="25.5">
      <c r="A24" s="11" t="s">
        <v>98</v>
      </c>
      <c r="B24" s="51" t="s">
        <v>99</v>
      </c>
      <c r="C24" s="235">
        <f t="shared" si="2"/>
        <v>0</v>
      </c>
      <c r="D24" s="235">
        <f t="shared" si="3"/>
        <v>0</v>
      </c>
      <c r="E24" s="235">
        <f t="shared" si="4"/>
        <v>0</v>
      </c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335"/>
      <c r="AK24" s="335"/>
      <c r="AL24" s="335"/>
      <c r="AM24" s="232"/>
      <c r="AN24" s="232"/>
      <c r="AO24" s="232"/>
    </row>
    <row r="25" spans="1:41" ht="25.5">
      <c r="A25" s="11" t="s">
        <v>100</v>
      </c>
      <c r="B25" s="51" t="s">
        <v>101</v>
      </c>
      <c r="C25" s="235">
        <f t="shared" si="2"/>
        <v>0</v>
      </c>
      <c r="D25" s="235">
        <f t="shared" si="3"/>
        <v>0</v>
      </c>
      <c r="E25" s="235">
        <f t="shared" si="4"/>
        <v>0</v>
      </c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335"/>
      <c r="AK25" s="335"/>
      <c r="AL25" s="335"/>
      <c r="AM25" s="232"/>
      <c r="AN25" s="232"/>
      <c r="AO25" s="232"/>
    </row>
    <row r="26" spans="1:41" ht="25.5">
      <c r="A26" s="68" t="s">
        <v>102</v>
      </c>
      <c r="B26" s="69" t="s">
        <v>103</v>
      </c>
      <c r="C26" s="235">
        <f t="shared" si="2"/>
        <v>0</v>
      </c>
      <c r="D26" s="235">
        <f t="shared" si="3"/>
        <v>0</v>
      </c>
      <c r="E26" s="235">
        <f t="shared" si="4"/>
        <v>0</v>
      </c>
      <c r="F26" s="233">
        <f aca="true" t="shared" si="9" ref="F26:AF26">F27+F28</f>
        <v>0</v>
      </c>
      <c r="G26" s="233">
        <f t="shared" si="9"/>
        <v>0</v>
      </c>
      <c r="H26" s="233">
        <f t="shared" si="9"/>
        <v>0</v>
      </c>
      <c r="I26" s="233">
        <f t="shared" si="9"/>
        <v>0</v>
      </c>
      <c r="J26" s="233">
        <f t="shared" si="9"/>
        <v>0</v>
      </c>
      <c r="K26" s="233">
        <f t="shared" si="9"/>
        <v>0</v>
      </c>
      <c r="L26" s="233">
        <f t="shared" si="9"/>
        <v>0</v>
      </c>
      <c r="M26" s="233">
        <f t="shared" si="9"/>
        <v>0</v>
      </c>
      <c r="N26" s="233">
        <f t="shared" si="9"/>
        <v>0</v>
      </c>
      <c r="O26" s="233">
        <f t="shared" si="9"/>
        <v>0</v>
      </c>
      <c r="P26" s="233">
        <f t="shared" si="9"/>
        <v>0</v>
      </c>
      <c r="Q26" s="233">
        <f t="shared" si="9"/>
        <v>0</v>
      </c>
      <c r="R26" s="233">
        <f t="shared" si="9"/>
        <v>0</v>
      </c>
      <c r="S26" s="233">
        <f t="shared" si="9"/>
        <v>0</v>
      </c>
      <c r="T26" s="233">
        <f t="shared" si="9"/>
        <v>0</v>
      </c>
      <c r="U26" s="233">
        <f t="shared" si="9"/>
        <v>0</v>
      </c>
      <c r="V26" s="233">
        <f t="shared" si="9"/>
        <v>0</v>
      </c>
      <c r="W26" s="233">
        <f t="shared" si="9"/>
        <v>0</v>
      </c>
      <c r="X26" s="233">
        <f t="shared" si="9"/>
        <v>0</v>
      </c>
      <c r="Y26" s="233">
        <f t="shared" si="9"/>
        <v>0</v>
      </c>
      <c r="Z26" s="233">
        <f t="shared" si="9"/>
        <v>0</v>
      </c>
      <c r="AA26" s="233">
        <f t="shared" si="9"/>
        <v>0</v>
      </c>
      <c r="AB26" s="233">
        <f t="shared" si="9"/>
        <v>0</v>
      </c>
      <c r="AC26" s="233">
        <f t="shared" si="9"/>
        <v>0</v>
      </c>
      <c r="AD26" s="233">
        <f t="shared" si="9"/>
        <v>0</v>
      </c>
      <c r="AE26" s="233">
        <f t="shared" si="9"/>
        <v>0</v>
      </c>
      <c r="AF26" s="233">
        <f t="shared" si="9"/>
        <v>0</v>
      </c>
      <c r="AG26" s="233">
        <f aca="true" t="shared" si="10" ref="AG26:AL26">AG27+AG28</f>
        <v>0</v>
      </c>
      <c r="AH26" s="233">
        <f t="shared" si="10"/>
        <v>0</v>
      </c>
      <c r="AI26" s="233">
        <f t="shared" si="10"/>
        <v>0</v>
      </c>
      <c r="AJ26" s="336">
        <f t="shared" si="10"/>
        <v>0</v>
      </c>
      <c r="AK26" s="336">
        <f t="shared" si="10"/>
        <v>0</v>
      </c>
      <c r="AL26" s="336">
        <f t="shared" si="10"/>
        <v>0</v>
      </c>
      <c r="AM26" s="233">
        <f>AM27+AM28</f>
        <v>0</v>
      </c>
      <c r="AN26" s="233">
        <f>AN27+AN28</f>
        <v>0</v>
      </c>
      <c r="AO26" s="233">
        <f>AO27+AO28</f>
        <v>0</v>
      </c>
    </row>
    <row r="27" spans="1:41" ht="33.75">
      <c r="A27" s="11" t="s">
        <v>104</v>
      </c>
      <c r="B27" s="71" t="s">
        <v>105</v>
      </c>
      <c r="C27" s="235">
        <f t="shared" si="2"/>
        <v>0</v>
      </c>
      <c r="D27" s="235">
        <f t="shared" si="3"/>
        <v>0</v>
      </c>
      <c r="E27" s="235">
        <f t="shared" si="4"/>
        <v>0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335"/>
      <c r="AK27" s="335"/>
      <c r="AL27" s="335"/>
      <c r="AM27" s="232"/>
      <c r="AN27" s="232"/>
      <c r="AO27" s="232"/>
    </row>
    <row r="28" spans="1:41" ht="33.75">
      <c r="A28" s="11" t="s">
        <v>106</v>
      </c>
      <c r="B28" s="71" t="s">
        <v>107</v>
      </c>
      <c r="C28" s="235">
        <f t="shared" si="2"/>
        <v>0</v>
      </c>
      <c r="D28" s="235">
        <f t="shared" si="3"/>
        <v>0</v>
      </c>
      <c r="E28" s="235">
        <f t="shared" si="4"/>
        <v>0</v>
      </c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335"/>
      <c r="AK28" s="335"/>
      <c r="AL28" s="335"/>
      <c r="AM28" s="232"/>
      <c r="AN28" s="232"/>
      <c r="AO28" s="232"/>
    </row>
    <row r="29" spans="1:41" ht="25.5">
      <c r="A29" s="68" t="s">
        <v>108</v>
      </c>
      <c r="B29" s="69" t="s">
        <v>109</v>
      </c>
      <c r="C29" s="235">
        <f t="shared" si="2"/>
        <v>0</v>
      </c>
      <c r="D29" s="235">
        <f t="shared" si="3"/>
        <v>0</v>
      </c>
      <c r="E29" s="235">
        <f t="shared" si="4"/>
        <v>0</v>
      </c>
      <c r="F29" s="233">
        <f aca="true" t="shared" si="11" ref="F29:AF29">F30+F31+F32</f>
        <v>0</v>
      </c>
      <c r="G29" s="233">
        <f t="shared" si="11"/>
        <v>0</v>
      </c>
      <c r="H29" s="233">
        <f t="shared" si="11"/>
        <v>0</v>
      </c>
      <c r="I29" s="233">
        <f t="shared" si="11"/>
        <v>0</v>
      </c>
      <c r="J29" s="233">
        <f t="shared" si="11"/>
        <v>0</v>
      </c>
      <c r="K29" s="233">
        <f t="shared" si="11"/>
        <v>0</v>
      </c>
      <c r="L29" s="233">
        <f t="shared" si="11"/>
        <v>0</v>
      </c>
      <c r="M29" s="233">
        <f t="shared" si="11"/>
        <v>0</v>
      </c>
      <c r="N29" s="233">
        <f t="shared" si="11"/>
        <v>0</v>
      </c>
      <c r="O29" s="233">
        <f t="shared" si="11"/>
        <v>0</v>
      </c>
      <c r="P29" s="233">
        <f t="shared" si="11"/>
        <v>0</v>
      </c>
      <c r="Q29" s="233">
        <f t="shared" si="11"/>
        <v>0</v>
      </c>
      <c r="R29" s="233">
        <f t="shared" si="11"/>
        <v>0</v>
      </c>
      <c r="S29" s="233">
        <f t="shared" si="11"/>
        <v>0</v>
      </c>
      <c r="T29" s="233">
        <f t="shared" si="11"/>
        <v>0</v>
      </c>
      <c r="U29" s="233">
        <f t="shared" si="11"/>
        <v>0</v>
      </c>
      <c r="V29" s="233">
        <f t="shared" si="11"/>
        <v>0</v>
      </c>
      <c r="W29" s="233">
        <f t="shared" si="11"/>
        <v>0</v>
      </c>
      <c r="X29" s="233">
        <f t="shared" si="11"/>
        <v>0</v>
      </c>
      <c r="Y29" s="233">
        <f t="shared" si="11"/>
        <v>0</v>
      </c>
      <c r="Z29" s="233">
        <f t="shared" si="11"/>
        <v>0</v>
      </c>
      <c r="AA29" s="233">
        <f t="shared" si="11"/>
        <v>0</v>
      </c>
      <c r="AB29" s="233">
        <f t="shared" si="11"/>
        <v>0</v>
      </c>
      <c r="AC29" s="233">
        <f t="shared" si="11"/>
        <v>0</v>
      </c>
      <c r="AD29" s="233">
        <f t="shared" si="11"/>
        <v>0</v>
      </c>
      <c r="AE29" s="233">
        <f t="shared" si="11"/>
        <v>0</v>
      </c>
      <c r="AF29" s="233">
        <f t="shared" si="11"/>
        <v>0</v>
      </c>
      <c r="AG29" s="233">
        <f aca="true" t="shared" si="12" ref="AG29:AL29">AG30+AG31+AG32</f>
        <v>0</v>
      </c>
      <c r="AH29" s="233">
        <f t="shared" si="12"/>
        <v>0</v>
      </c>
      <c r="AI29" s="233">
        <f t="shared" si="12"/>
        <v>0</v>
      </c>
      <c r="AJ29" s="336">
        <f t="shared" si="12"/>
        <v>0</v>
      </c>
      <c r="AK29" s="336">
        <f t="shared" si="12"/>
        <v>0</v>
      </c>
      <c r="AL29" s="336">
        <f t="shared" si="12"/>
        <v>0</v>
      </c>
      <c r="AM29" s="233">
        <f>AM30+AM31+AM32</f>
        <v>0</v>
      </c>
      <c r="AN29" s="233">
        <f>AN30+AN31+AN32</f>
        <v>0</v>
      </c>
      <c r="AO29" s="233">
        <f>AO30+AO31+AO32</f>
        <v>0</v>
      </c>
    </row>
    <row r="30" spans="1:41" ht="12.75">
      <c r="A30" s="11" t="s">
        <v>110</v>
      </c>
      <c r="B30" s="51" t="s">
        <v>111</v>
      </c>
      <c r="C30" s="235">
        <f t="shared" si="2"/>
        <v>0</v>
      </c>
      <c r="D30" s="235">
        <f t="shared" si="3"/>
        <v>0</v>
      </c>
      <c r="E30" s="235">
        <f t="shared" si="4"/>
        <v>0</v>
      </c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335"/>
      <c r="AK30" s="335"/>
      <c r="AL30" s="335"/>
      <c r="AM30" s="232"/>
      <c r="AN30" s="232"/>
      <c r="AO30" s="232"/>
    </row>
    <row r="31" spans="1:41" ht="25.5">
      <c r="A31" s="11" t="s">
        <v>112</v>
      </c>
      <c r="B31" s="51" t="s">
        <v>113</v>
      </c>
      <c r="C31" s="235">
        <f t="shared" si="2"/>
        <v>0</v>
      </c>
      <c r="D31" s="235">
        <f t="shared" si="3"/>
        <v>0</v>
      </c>
      <c r="E31" s="235">
        <f t="shared" si="4"/>
        <v>0</v>
      </c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335"/>
      <c r="AK31" s="335"/>
      <c r="AL31" s="335"/>
      <c r="AM31" s="232"/>
      <c r="AN31" s="232"/>
      <c r="AO31" s="232"/>
    </row>
    <row r="32" spans="1:41" ht="25.5">
      <c r="A32" s="11" t="s">
        <v>114</v>
      </c>
      <c r="B32" s="51" t="s">
        <v>115</v>
      </c>
      <c r="C32" s="235">
        <f t="shared" si="2"/>
        <v>0</v>
      </c>
      <c r="D32" s="235">
        <f t="shared" si="3"/>
        <v>0</v>
      </c>
      <c r="E32" s="235">
        <f t="shared" si="4"/>
        <v>0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335"/>
      <c r="AK32" s="335"/>
      <c r="AL32" s="335"/>
      <c r="AM32" s="232"/>
      <c r="AN32" s="232"/>
      <c r="AO32" s="232"/>
    </row>
    <row r="33" spans="1:41" ht="12.75">
      <c r="A33" s="68" t="s">
        <v>116</v>
      </c>
      <c r="B33" s="69" t="s">
        <v>117</v>
      </c>
      <c r="C33" s="235">
        <f t="shared" si="2"/>
        <v>0</v>
      </c>
      <c r="D33" s="235">
        <f t="shared" si="3"/>
        <v>0</v>
      </c>
      <c r="E33" s="235">
        <f t="shared" si="4"/>
        <v>0</v>
      </c>
      <c r="F33" s="233">
        <f aca="true" t="shared" si="13" ref="F33:AF33">F34+F35+F36</f>
        <v>0</v>
      </c>
      <c r="G33" s="233">
        <f t="shared" si="13"/>
        <v>0</v>
      </c>
      <c r="H33" s="233">
        <f t="shared" si="13"/>
        <v>0</v>
      </c>
      <c r="I33" s="233">
        <f t="shared" si="13"/>
        <v>0</v>
      </c>
      <c r="J33" s="233">
        <f t="shared" si="13"/>
        <v>0</v>
      </c>
      <c r="K33" s="233">
        <f t="shared" si="13"/>
        <v>0</v>
      </c>
      <c r="L33" s="233">
        <f t="shared" si="13"/>
        <v>0</v>
      </c>
      <c r="M33" s="233">
        <f t="shared" si="13"/>
        <v>0</v>
      </c>
      <c r="N33" s="233">
        <f t="shared" si="13"/>
        <v>0</v>
      </c>
      <c r="O33" s="233">
        <f t="shared" si="13"/>
        <v>0</v>
      </c>
      <c r="P33" s="233">
        <f t="shared" si="13"/>
        <v>0</v>
      </c>
      <c r="Q33" s="233">
        <f t="shared" si="13"/>
        <v>0</v>
      </c>
      <c r="R33" s="233">
        <f t="shared" si="13"/>
        <v>0</v>
      </c>
      <c r="S33" s="233">
        <f t="shared" si="13"/>
        <v>0</v>
      </c>
      <c r="T33" s="233">
        <f t="shared" si="13"/>
        <v>0</v>
      </c>
      <c r="U33" s="233">
        <f t="shared" si="13"/>
        <v>0</v>
      </c>
      <c r="V33" s="233">
        <f t="shared" si="13"/>
        <v>0</v>
      </c>
      <c r="W33" s="233">
        <f t="shared" si="13"/>
        <v>0</v>
      </c>
      <c r="X33" s="233">
        <f t="shared" si="13"/>
        <v>0</v>
      </c>
      <c r="Y33" s="233">
        <f t="shared" si="13"/>
        <v>0</v>
      </c>
      <c r="Z33" s="233">
        <f t="shared" si="13"/>
        <v>0</v>
      </c>
      <c r="AA33" s="233">
        <f t="shared" si="13"/>
        <v>0</v>
      </c>
      <c r="AB33" s="233">
        <f t="shared" si="13"/>
        <v>0</v>
      </c>
      <c r="AC33" s="233">
        <f t="shared" si="13"/>
        <v>0</v>
      </c>
      <c r="AD33" s="233">
        <f t="shared" si="13"/>
        <v>0</v>
      </c>
      <c r="AE33" s="233">
        <f t="shared" si="13"/>
        <v>0</v>
      </c>
      <c r="AF33" s="233">
        <f t="shared" si="13"/>
        <v>0</v>
      </c>
      <c r="AG33" s="233">
        <f aca="true" t="shared" si="14" ref="AG33:AL33">AG34+AG35+AG36</f>
        <v>0</v>
      </c>
      <c r="AH33" s="233">
        <f t="shared" si="14"/>
        <v>0</v>
      </c>
      <c r="AI33" s="233">
        <f t="shared" si="14"/>
        <v>0</v>
      </c>
      <c r="AJ33" s="336">
        <f t="shared" si="14"/>
        <v>0</v>
      </c>
      <c r="AK33" s="336">
        <f t="shared" si="14"/>
        <v>0</v>
      </c>
      <c r="AL33" s="336">
        <f t="shared" si="14"/>
        <v>0</v>
      </c>
      <c r="AM33" s="233">
        <f>AM34+AM35+AM36</f>
        <v>0</v>
      </c>
      <c r="AN33" s="233">
        <f>AN34+AN35+AN36</f>
        <v>0</v>
      </c>
      <c r="AO33" s="233">
        <f>AO34+AO35+AO36</f>
        <v>0</v>
      </c>
    </row>
    <row r="34" spans="1:41" ht="12.75">
      <c r="A34" s="11" t="s">
        <v>118</v>
      </c>
      <c r="B34" s="51" t="s">
        <v>119</v>
      </c>
      <c r="C34" s="235">
        <f t="shared" si="2"/>
        <v>0</v>
      </c>
      <c r="D34" s="235">
        <f t="shared" si="3"/>
        <v>0</v>
      </c>
      <c r="E34" s="235">
        <f t="shared" si="4"/>
        <v>0</v>
      </c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335"/>
      <c r="AK34" s="335"/>
      <c r="AL34" s="335"/>
      <c r="AM34" s="232"/>
      <c r="AN34" s="232"/>
      <c r="AO34" s="232"/>
    </row>
    <row r="35" spans="1:41" ht="12.75">
      <c r="A35" s="11" t="s">
        <v>120</v>
      </c>
      <c r="B35" s="71" t="s">
        <v>121</v>
      </c>
      <c r="C35" s="235">
        <f t="shared" si="2"/>
        <v>0</v>
      </c>
      <c r="D35" s="235">
        <f t="shared" si="3"/>
        <v>0</v>
      </c>
      <c r="E35" s="235">
        <f t="shared" si="4"/>
        <v>0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335"/>
      <c r="AK35" s="335"/>
      <c r="AL35" s="335"/>
      <c r="AM35" s="232"/>
      <c r="AN35" s="232"/>
      <c r="AO35" s="232"/>
    </row>
    <row r="36" spans="1:41" ht="22.5">
      <c r="A36" s="11" t="s">
        <v>122</v>
      </c>
      <c r="B36" s="71" t="s">
        <v>123</v>
      </c>
      <c r="C36" s="235">
        <f t="shared" si="2"/>
        <v>0</v>
      </c>
      <c r="D36" s="235">
        <f t="shared" si="3"/>
        <v>0</v>
      </c>
      <c r="E36" s="235">
        <f t="shared" si="4"/>
        <v>0</v>
      </c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335"/>
      <c r="AK36" s="335"/>
      <c r="AL36" s="335"/>
      <c r="AM36" s="232"/>
      <c r="AN36" s="232"/>
      <c r="AO36" s="232"/>
    </row>
    <row r="37" spans="1:41" ht="12.75">
      <c r="A37" s="68" t="s">
        <v>124</v>
      </c>
      <c r="B37" s="69" t="s">
        <v>125</v>
      </c>
      <c r="C37" s="235">
        <f t="shared" si="2"/>
        <v>1000</v>
      </c>
      <c r="D37" s="235">
        <f t="shared" si="3"/>
        <v>1000</v>
      </c>
      <c r="E37" s="235">
        <f t="shared" si="4"/>
        <v>4600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>
        <v>1000</v>
      </c>
      <c r="S37" s="232">
        <v>1000</v>
      </c>
      <c r="T37" s="232">
        <v>4600</v>
      </c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335"/>
      <c r="AK37" s="335"/>
      <c r="AL37" s="335"/>
      <c r="AM37" s="232"/>
      <c r="AN37" s="232"/>
      <c r="AO37" s="232"/>
    </row>
    <row r="38" spans="1:41" ht="12.75">
      <c r="A38" s="68" t="s">
        <v>126</v>
      </c>
      <c r="B38" s="69" t="s">
        <v>127</v>
      </c>
      <c r="C38" s="235">
        <f t="shared" si="2"/>
        <v>21194</v>
      </c>
      <c r="D38" s="235">
        <f t="shared" si="3"/>
        <v>17168</v>
      </c>
      <c r="E38" s="235">
        <f t="shared" si="4"/>
        <v>25398</v>
      </c>
      <c r="F38" s="233">
        <f aca="true" t="shared" si="15" ref="F38:AF38">F39+F40+F41</f>
        <v>0</v>
      </c>
      <c r="G38" s="233">
        <f t="shared" si="15"/>
        <v>0</v>
      </c>
      <c r="H38" s="233">
        <f t="shared" si="15"/>
        <v>0</v>
      </c>
      <c r="I38" s="233">
        <f t="shared" si="15"/>
        <v>0</v>
      </c>
      <c r="J38" s="233">
        <f t="shared" si="15"/>
        <v>0</v>
      </c>
      <c r="K38" s="233">
        <f t="shared" si="15"/>
        <v>0</v>
      </c>
      <c r="L38" s="233">
        <f t="shared" si="15"/>
        <v>500</v>
      </c>
      <c r="M38" s="233">
        <f t="shared" si="15"/>
        <v>500</v>
      </c>
      <c r="N38" s="233">
        <f t="shared" si="15"/>
        <v>1000</v>
      </c>
      <c r="O38" s="233">
        <f t="shared" si="15"/>
        <v>6894</v>
      </c>
      <c r="P38" s="233">
        <f t="shared" si="15"/>
        <v>1168</v>
      </c>
      <c r="Q38" s="233">
        <f t="shared" si="15"/>
        <v>1398</v>
      </c>
      <c r="R38" s="233">
        <f t="shared" si="15"/>
        <v>0</v>
      </c>
      <c r="S38" s="233">
        <f t="shared" si="15"/>
        <v>0</v>
      </c>
      <c r="T38" s="233">
        <f t="shared" si="15"/>
        <v>0</v>
      </c>
      <c r="U38" s="233">
        <v>10000</v>
      </c>
      <c r="V38" s="233">
        <v>15000</v>
      </c>
      <c r="W38" s="233">
        <v>20000</v>
      </c>
      <c r="X38" s="233">
        <f t="shared" si="15"/>
        <v>0</v>
      </c>
      <c r="Y38" s="233">
        <f t="shared" si="15"/>
        <v>0</v>
      </c>
      <c r="Z38" s="233">
        <f t="shared" si="15"/>
        <v>0</v>
      </c>
      <c r="AA38" s="233">
        <f t="shared" si="15"/>
        <v>0</v>
      </c>
      <c r="AB38" s="233">
        <f t="shared" si="15"/>
        <v>0</v>
      </c>
      <c r="AC38" s="233">
        <f t="shared" si="15"/>
        <v>0</v>
      </c>
      <c r="AD38" s="233">
        <f t="shared" si="15"/>
        <v>3800</v>
      </c>
      <c r="AE38" s="233">
        <f t="shared" si="15"/>
        <v>500</v>
      </c>
      <c r="AF38" s="233">
        <f t="shared" si="15"/>
        <v>3000</v>
      </c>
      <c r="AG38" s="233">
        <f aca="true" t="shared" si="16" ref="AG38:AL38">AG39+AG40+AG41</f>
        <v>0</v>
      </c>
      <c r="AH38" s="233">
        <f t="shared" si="16"/>
        <v>0</v>
      </c>
      <c r="AI38" s="233">
        <f t="shared" si="16"/>
        <v>0</v>
      </c>
      <c r="AJ38" s="336">
        <f t="shared" si="16"/>
        <v>0</v>
      </c>
      <c r="AK38" s="336">
        <f t="shared" si="16"/>
        <v>0</v>
      </c>
      <c r="AL38" s="336">
        <f t="shared" si="16"/>
        <v>0</v>
      </c>
      <c r="AM38" s="233">
        <f>AM39+AM40+AM41</f>
        <v>900</v>
      </c>
      <c r="AN38" s="233">
        <f>AN39+AN40+AN41</f>
        <v>0</v>
      </c>
      <c r="AO38" s="233">
        <f>AO39+AO40+AO41</f>
        <v>1500</v>
      </c>
    </row>
    <row r="39" spans="1:41" ht="12.75">
      <c r="A39" s="11" t="s">
        <v>128</v>
      </c>
      <c r="B39" s="51" t="s">
        <v>129</v>
      </c>
      <c r="C39" s="235">
        <f>F39+I39+L39+O39+R39+U39+X39+AA39+AD39+AG39+AM39</f>
        <v>22094</v>
      </c>
      <c r="D39" s="235">
        <f>G39+J39+M39+P39+S39+V39+Y39+AB39+AE39+AH39+AN39</f>
        <v>17168</v>
      </c>
      <c r="E39" s="235">
        <f>H39+K39+N39+Q39+T39+W39+Z39+AC39+AF39+AI39+AO39</f>
        <v>26898</v>
      </c>
      <c r="F39" s="232"/>
      <c r="G39" s="232"/>
      <c r="H39" s="232"/>
      <c r="I39" s="232"/>
      <c r="J39" s="232"/>
      <c r="K39" s="232"/>
      <c r="L39" s="232">
        <v>500</v>
      </c>
      <c r="M39" s="232">
        <v>500</v>
      </c>
      <c r="N39" s="232">
        <v>1000</v>
      </c>
      <c r="O39" s="232">
        <v>6894</v>
      </c>
      <c r="P39" s="232">
        <v>1168</v>
      </c>
      <c r="Q39" s="232">
        <v>1398</v>
      </c>
      <c r="R39" s="232"/>
      <c r="S39" s="232"/>
      <c r="T39" s="232"/>
      <c r="U39" s="232">
        <v>10000</v>
      </c>
      <c r="V39" s="232">
        <v>15000</v>
      </c>
      <c r="W39" s="232">
        <v>20000</v>
      </c>
      <c r="X39" s="232"/>
      <c r="Y39" s="232"/>
      <c r="Z39" s="232"/>
      <c r="AA39" s="232"/>
      <c r="AB39" s="232"/>
      <c r="AC39" s="232"/>
      <c r="AD39" s="232">
        <v>3800</v>
      </c>
      <c r="AE39" s="232">
        <v>500</v>
      </c>
      <c r="AF39" s="232">
        <v>3000</v>
      </c>
      <c r="AG39" s="232"/>
      <c r="AH39" s="232"/>
      <c r="AI39" s="232"/>
      <c r="AJ39" s="335"/>
      <c r="AK39" s="335"/>
      <c r="AL39" s="335"/>
      <c r="AM39" s="232">
        <v>900</v>
      </c>
      <c r="AN39" s="232"/>
      <c r="AO39" s="232">
        <v>1500</v>
      </c>
    </row>
    <row r="40" spans="1:41" ht="25.5">
      <c r="A40" s="11" t="s">
        <v>130</v>
      </c>
      <c r="B40" s="51" t="s">
        <v>131</v>
      </c>
      <c r="C40" s="235">
        <f t="shared" si="2"/>
        <v>0</v>
      </c>
      <c r="D40" s="235">
        <f t="shared" si="3"/>
        <v>0</v>
      </c>
      <c r="E40" s="235">
        <f t="shared" si="4"/>
        <v>0</v>
      </c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335"/>
      <c r="AK40" s="335"/>
      <c r="AL40" s="335"/>
      <c r="AM40" s="232"/>
      <c r="AN40" s="232"/>
      <c r="AO40" s="232"/>
    </row>
    <row r="41" spans="1:41" ht="25.5">
      <c r="A41" s="11" t="s">
        <v>132</v>
      </c>
      <c r="B41" s="51" t="s">
        <v>135</v>
      </c>
      <c r="C41" s="235">
        <f t="shared" si="2"/>
        <v>0</v>
      </c>
      <c r="D41" s="235">
        <f t="shared" si="3"/>
        <v>0</v>
      </c>
      <c r="E41" s="235">
        <f t="shared" si="4"/>
        <v>0</v>
      </c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335"/>
      <c r="AK41" s="335"/>
      <c r="AL41" s="335"/>
      <c r="AM41" s="232"/>
      <c r="AN41" s="232"/>
      <c r="AO41" s="232"/>
    </row>
    <row r="42" spans="1:41" ht="12.75">
      <c r="A42" s="432" t="s">
        <v>144</v>
      </c>
      <c r="B42" s="432"/>
      <c r="C42" s="192">
        <f>C12+C16+C23+C26+C29+C33+C37+C38</f>
        <v>27694</v>
      </c>
      <c r="D42" s="192">
        <f aca="true" t="shared" si="17" ref="D42:AF42">D12+D16+D23+D26+D29+D33+D37+D38</f>
        <v>20068</v>
      </c>
      <c r="E42" s="192">
        <f t="shared" si="17"/>
        <v>34698</v>
      </c>
      <c r="F42" s="192">
        <f t="shared" si="17"/>
        <v>1200</v>
      </c>
      <c r="G42" s="192">
        <f t="shared" si="17"/>
        <v>500</v>
      </c>
      <c r="H42" s="192">
        <f t="shared" si="17"/>
        <v>1000</v>
      </c>
      <c r="I42" s="192">
        <f t="shared" si="17"/>
        <v>1500</v>
      </c>
      <c r="J42" s="192">
        <f t="shared" si="17"/>
        <v>400</v>
      </c>
      <c r="K42" s="192">
        <f t="shared" si="17"/>
        <v>1500</v>
      </c>
      <c r="L42" s="192">
        <f t="shared" si="17"/>
        <v>500</v>
      </c>
      <c r="M42" s="192">
        <f t="shared" si="17"/>
        <v>500</v>
      </c>
      <c r="N42" s="192">
        <f t="shared" si="17"/>
        <v>1000</v>
      </c>
      <c r="O42" s="192">
        <f t="shared" si="17"/>
        <v>6894</v>
      </c>
      <c r="P42" s="192">
        <f t="shared" si="17"/>
        <v>1168</v>
      </c>
      <c r="Q42" s="192">
        <f t="shared" si="17"/>
        <v>1398</v>
      </c>
      <c r="R42" s="192">
        <f t="shared" si="17"/>
        <v>3300</v>
      </c>
      <c r="S42" s="192">
        <f t="shared" si="17"/>
        <v>1700</v>
      </c>
      <c r="T42" s="192">
        <f t="shared" si="17"/>
        <v>5300</v>
      </c>
      <c r="U42" s="192">
        <f t="shared" si="17"/>
        <v>10000</v>
      </c>
      <c r="V42" s="192">
        <f t="shared" si="17"/>
        <v>15000</v>
      </c>
      <c r="W42" s="192">
        <f t="shared" si="17"/>
        <v>20000</v>
      </c>
      <c r="X42" s="192">
        <f t="shared" si="17"/>
        <v>0</v>
      </c>
      <c r="Y42" s="192">
        <f t="shared" si="17"/>
        <v>0</v>
      </c>
      <c r="Z42" s="192">
        <f t="shared" si="17"/>
        <v>0</v>
      </c>
      <c r="AA42" s="192">
        <f t="shared" si="17"/>
        <v>0</v>
      </c>
      <c r="AB42" s="192">
        <f t="shared" si="17"/>
        <v>0</v>
      </c>
      <c r="AC42" s="192">
        <f t="shared" si="17"/>
        <v>0</v>
      </c>
      <c r="AD42" s="192">
        <f t="shared" si="17"/>
        <v>3800</v>
      </c>
      <c r="AE42" s="192">
        <f t="shared" si="17"/>
        <v>500</v>
      </c>
      <c r="AF42" s="192">
        <f t="shared" si="17"/>
        <v>3000</v>
      </c>
      <c r="AG42" s="192">
        <f aca="true" t="shared" si="18" ref="AG42:AL42">AG12+AG16+AG23+AG26+AG29+AG33+AG37+AG38</f>
        <v>500</v>
      </c>
      <c r="AH42" s="192">
        <f t="shared" si="18"/>
        <v>300</v>
      </c>
      <c r="AI42" s="192">
        <f t="shared" si="18"/>
        <v>1500</v>
      </c>
      <c r="AJ42" s="249">
        <f t="shared" si="18"/>
        <v>500</v>
      </c>
      <c r="AK42" s="249">
        <f t="shared" si="18"/>
        <v>500</v>
      </c>
      <c r="AL42" s="249">
        <f t="shared" si="18"/>
        <v>1000</v>
      </c>
      <c r="AM42" s="192">
        <f>AM12+AM16+AM23+AM26+AM29+AM33+AM37+AM38</f>
        <v>1400</v>
      </c>
      <c r="AN42" s="192">
        <f>AN12+AN16+AN23+AN26+AN29+AN33+AN37+AN38</f>
        <v>300</v>
      </c>
      <c r="AO42" s="192">
        <f>AO12+AO16+AO23+AO26+AO29+AO33+AO37+AO38</f>
        <v>1800</v>
      </c>
    </row>
  </sheetData>
  <sheetProtection/>
  <mergeCells count="27">
    <mergeCell ref="AJ8:AL8"/>
    <mergeCell ref="AJ9:AL9"/>
    <mergeCell ref="C8:E8"/>
    <mergeCell ref="F8:H8"/>
    <mergeCell ref="I8:K8"/>
    <mergeCell ref="L8:N8"/>
    <mergeCell ref="O8:Q8"/>
    <mergeCell ref="R8:T8"/>
    <mergeCell ref="U8:W8"/>
    <mergeCell ref="X8:Z8"/>
    <mergeCell ref="L9:N9"/>
    <mergeCell ref="O9:Q9"/>
    <mergeCell ref="AA8:AC8"/>
    <mergeCell ref="R9:T9"/>
    <mergeCell ref="U9:W9"/>
    <mergeCell ref="X9:Z9"/>
    <mergeCell ref="AA9:AC9"/>
    <mergeCell ref="AM8:AO8"/>
    <mergeCell ref="AM9:AO9"/>
    <mergeCell ref="AD9:AF9"/>
    <mergeCell ref="A42:B42"/>
    <mergeCell ref="AG8:AI8"/>
    <mergeCell ref="AG9:AI9"/>
    <mergeCell ref="AD8:AF8"/>
    <mergeCell ref="C9:E9"/>
    <mergeCell ref="F9:H9"/>
    <mergeCell ref="I9:K9"/>
  </mergeCells>
  <printOptions/>
  <pageMargins left="0.75" right="0.75" top="1" bottom="1" header="0.5" footer="0.5"/>
  <pageSetup horizontalDpi="600" verticalDpi="600" orientation="landscape" paperSize="9" scale="58" r:id="rId1"/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Z43"/>
  <sheetViews>
    <sheetView view="pageBreakPreview" zoomScale="60" zoomScalePageLayoutView="0" workbookViewId="0" topLeftCell="A1">
      <pane ySplit="11" topLeftCell="A12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7.28125" style="222" customWidth="1"/>
    <col min="2" max="2" width="38.421875" style="223" customWidth="1"/>
    <col min="3" max="5" width="12.28125" style="223" customWidth="1"/>
    <col min="6" max="8" width="9.140625" style="223" customWidth="1"/>
    <col min="9" max="9" width="10.00390625" style="223" customWidth="1"/>
    <col min="10" max="10" width="9.140625" style="223" customWidth="1"/>
    <col min="11" max="11" width="12.140625" style="223" customWidth="1"/>
    <col min="12" max="14" width="9.140625" style="223" customWidth="1"/>
    <col min="15" max="15" width="12.8515625" style="223" customWidth="1"/>
    <col min="16" max="16" width="11.8515625" style="223" customWidth="1"/>
    <col min="17" max="17" width="12.7109375" style="223" customWidth="1"/>
    <col min="18" max="22" width="9.140625" style="223" customWidth="1"/>
    <col min="23" max="23" width="12.7109375" style="223" customWidth="1"/>
    <col min="24" max="26" width="9.140625" style="223" customWidth="1"/>
    <col min="27" max="16384" width="9.140625" style="226" customWidth="1"/>
  </cols>
  <sheetData>
    <row r="1" spans="3:12" ht="12.75">
      <c r="C1" s="224"/>
      <c r="D1" s="224"/>
      <c r="E1" s="224"/>
      <c r="L1" s="224" t="s">
        <v>1201</v>
      </c>
    </row>
    <row r="2" spans="3:12" ht="12.75">
      <c r="C2" s="224"/>
      <c r="D2" s="224"/>
      <c r="E2" s="224"/>
      <c r="L2" s="224" t="s">
        <v>3</v>
      </c>
    </row>
    <row r="3" spans="3:12" ht="12.75">
      <c r="C3" s="224"/>
      <c r="D3" s="224"/>
      <c r="E3" s="224"/>
      <c r="L3" s="224" t="s">
        <v>1188</v>
      </c>
    </row>
    <row r="4" spans="3:12" ht="12.75">
      <c r="C4" s="224"/>
      <c r="D4" s="224"/>
      <c r="E4" s="224"/>
      <c r="L4" s="224" t="s">
        <v>1189</v>
      </c>
    </row>
    <row r="5" spans="3:12" ht="12.75">
      <c r="C5" s="224"/>
      <c r="D5" s="224"/>
      <c r="E5" s="224"/>
      <c r="L5" t="s">
        <v>1202</v>
      </c>
    </row>
    <row r="6" spans="3:12" ht="12.75">
      <c r="C6" s="224"/>
      <c r="D6" s="224"/>
      <c r="E6" s="224"/>
      <c r="L6" s="224"/>
    </row>
    <row r="7" spans="2:12" ht="12.75">
      <c r="B7" s="53" t="s">
        <v>221</v>
      </c>
      <c r="C7" s="224"/>
      <c r="D7" s="224"/>
      <c r="E7" s="224"/>
      <c r="L7" s="224"/>
    </row>
    <row r="8" spans="1:5" ht="12.75">
      <c r="A8" s="430"/>
      <c r="B8" s="431"/>
      <c r="C8" s="225"/>
      <c r="D8" s="225"/>
      <c r="E8" s="225"/>
    </row>
    <row r="9" spans="1:26" s="227" customFormat="1" ht="64.5" customHeight="1">
      <c r="A9" s="229" t="s">
        <v>162</v>
      </c>
      <c r="B9" s="221" t="s">
        <v>163</v>
      </c>
      <c r="C9" s="427" t="s">
        <v>215</v>
      </c>
      <c r="D9" s="427"/>
      <c r="E9" s="427"/>
      <c r="F9" s="427" t="s">
        <v>184</v>
      </c>
      <c r="G9" s="427"/>
      <c r="H9" s="427"/>
      <c r="I9" s="427" t="s">
        <v>186</v>
      </c>
      <c r="J9" s="427"/>
      <c r="K9" s="427"/>
      <c r="L9" s="427" t="s">
        <v>188</v>
      </c>
      <c r="M9" s="427"/>
      <c r="N9" s="427"/>
      <c r="O9" s="427" t="s">
        <v>190</v>
      </c>
      <c r="P9" s="427"/>
      <c r="Q9" s="427"/>
      <c r="R9" s="427" t="s">
        <v>192</v>
      </c>
      <c r="S9" s="427"/>
      <c r="T9" s="427"/>
      <c r="U9" s="427" t="s">
        <v>194</v>
      </c>
      <c r="V9" s="427"/>
      <c r="W9" s="427"/>
      <c r="X9" s="427"/>
      <c r="Y9" s="427"/>
      <c r="Z9" s="427"/>
    </row>
    <row r="10" spans="1:26" s="228" customFormat="1" ht="12.75">
      <c r="A10" s="230">
        <v>1</v>
      </c>
      <c r="B10" s="231" t="s">
        <v>164</v>
      </c>
      <c r="C10" s="429" t="s">
        <v>165</v>
      </c>
      <c r="D10" s="429"/>
      <c r="E10" s="429"/>
      <c r="F10" s="429" t="s">
        <v>185</v>
      </c>
      <c r="G10" s="429"/>
      <c r="H10" s="429"/>
      <c r="I10" s="429" t="s">
        <v>187</v>
      </c>
      <c r="J10" s="429"/>
      <c r="K10" s="429"/>
      <c r="L10" s="429" t="s">
        <v>189</v>
      </c>
      <c r="M10" s="429"/>
      <c r="N10" s="429"/>
      <c r="O10" s="429" t="s">
        <v>191</v>
      </c>
      <c r="P10" s="429"/>
      <c r="Q10" s="429"/>
      <c r="R10" s="429" t="s">
        <v>193</v>
      </c>
      <c r="S10" s="429"/>
      <c r="T10" s="429"/>
      <c r="U10" s="429" t="s">
        <v>195</v>
      </c>
      <c r="V10" s="429"/>
      <c r="W10" s="429"/>
      <c r="X10" s="435">
        <v>7950708</v>
      </c>
      <c r="Y10" s="429"/>
      <c r="Z10" s="429"/>
    </row>
    <row r="11" spans="1:26" s="228" customFormat="1" ht="12.75">
      <c r="A11" s="230"/>
      <c r="B11" s="231"/>
      <c r="C11" s="230">
        <v>2009</v>
      </c>
      <c r="D11" s="230">
        <v>2010</v>
      </c>
      <c r="E11" s="230">
        <v>2011</v>
      </c>
      <c r="F11" s="230">
        <v>2009</v>
      </c>
      <c r="G11" s="230">
        <v>2010</v>
      </c>
      <c r="H11" s="230">
        <v>2011</v>
      </c>
      <c r="I11" s="230">
        <v>2009</v>
      </c>
      <c r="J11" s="230">
        <v>2010</v>
      </c>
      <c r="K11" s="230">
        <v>2011</v>
      </c>
      <c r="L11" s="230">
        <v>2009</v>
      </c>
      <c r="M11" s="230">
        <v>2010</v>
      </c>
      <c r="N11" s="230">
        <v>2011</v>
      </c>
      <c r="O11" s="230">
        <v>2009</v>
      </c>
      <c r="P11" s="230">
        <v>2010</v>
      </c>
      <c r="Q11" s="230">
        <v>2011</v>
      </c>
      <c r="R11" s="230">
        <v>2009</v>
      </c>
      <c r="S11" s="230">
        <v>2010</v>
      </c>
      <c r="T11" s="230">
        <v>2011</v>
      </c>
      <c r="U11" s="230">
        <v>2009</v>
      </c>
      <c r="V11" s="230">
        <v>2010</v>
      </c>
      <c r="W11" s="230">
        <v>2011</v>
      </c>
      <c r="X11" s="230">
        <v>2009</v>
      </c>
      <c r="Y11" s="230">
        <v>2010</v>
      </c>
      <c r="Z11" s="230">
        <v>2011</v>
      </c>
    </row>
    <row r="12" spans="1:26" ht="12.75">
      <c r="A12" s="73"/>
      <c r="B12" s="69" t="s">
        <v>52</v>
      </c>
      <c r="C12" s="234"/>
      <c r="D12" s="234"/>
      <c r="E12" s="234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</row>
    <row r="13" spans="1:26" ht="12.75">
      <c r="A13" s="68" t="s">
        <v>69</v>
      </c>
      <c r="B13" s="69" t="s">
        <v>70</v>
      </c>
      <c r="C13" s="235">
        <f>F13+I13+L13+O13+R13+U13</f>
        <v>0</v>
      </c>
      <c r="D13" s="235">
        <f>G13+J13+M13+P13+S13+V13</f>
        <v>0</v>
      </c>
      <c r="E13" s="235">
        <f>H13+K13+N13+Q13+T13+W13</f>
        <v>0</v>
      </c>
      <c r="F13" s="233">
        <f aca="true" t="shared" si="0" ref="F13:W13">F14+F15+F16</f>
        <v>0</v>
      </c>
      <c r="G13" s="233">
        <f t="shared" si="0"/>
        <v>0</v>
      </c>
      <c r="H13" s="233">
        <f t="shared" si="0"/>
        <v>0</v>
      </c>
      <c r="I13" s="233">
        <f t="shared" si="0"/>
        <v>0</v>
      </c>
      <c r="J13" s="233">
        <f t="shared" si="0"/>
        <v>0</v>
      </c>
      <c r="K13" s="233">
        <f t="shared" si="0"/>
        <v>0</v>
      </c>
      <c r="L13" s="233">
        <f t="shared" si="0"/>
        <v>0</v>
      </c>
      <c r="M13" s="233">
        <f t="shared" si="0"/>
        <v>0</v>
      </c>
      <c r="N13" s="233">
        <f t="shared" si="0"/>
        <v>0</v>
      </c>
      <c r="O13" s="233">
        <f t="shared" si="0"/>
        <v>0</v>
      </c>
      <c r="P13" s="233">
        <f t="shared" si="0"/>
        <v>0</v>
      </c>
      <c r="Q13" s="233">
        <f t="shared" si="0"/>
        <v>0</v>
      </c>
      <c r="R13" s="233">
        <f t="shared" si="0"/>
        <v>0</v>
      </c>
      <c r="S13" s="233">
        <f t="shared" si="0"/>
        <v>0</v>
      </c>
      <c r="T13" s="233">
        <f t="shared" si="0"/>
        <v>0</v>
      </c>
      <c r="U13" s="233">
        <f t="shared" si="0"/>
        <v>0</v>
      </c>
      <c r="V13" s="233">
        <f t="shared" si="0"/>
        <v>0</v>
      </c>
      <c r="W13" s="233">
        <f t="shared" si="0"/>
        <v>0</v>
      </c>
      <c r="X13" s="233">
        <f>X14+X15+X16</f>
        <v>0</v>
      </c>
      <c r="Y13" s="233">
        <f>Y14+Y15+Y16</f>
        <v>0</v>
      </c>
      <c r="Z13" s="233">
        <f>Z14+Z15+Z16</f>
        <v>0</v>
      </c>
    </row>
    <row r="14" spans="1:26" ht="12.75">
      <c r="A14" s="11" t="s">
        <v>71</v>
      </c>
      <c r="B14" s="51" t="s">
        <v>72</v>
      </c>
      <c r="C14" s="235">
        <f aca="true" t="shared" si="1" ref="C14:C42">F14+I14+L14+O14+R14+U14</f>
        <v>0</v>
      </c>
      <c r="D14" s="235">
        <f aca="true" t="shared" si="2" ref="D14:D42">G14+J14+M14+P14+S14+V14</f>
        <v>0</v>
      </c>
      <c r="E14" s="235">
        <f aca="true" t="shared" si="3" ref="E14:E42">H14+K14+N14+Q14+T14+W14</f>
        <v>0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</row>
    <row r="15" spans="1:26" ht="12.75">
      <c r="A15" s="13" t="s">
        <v>73</v>
      </c>
      <c r="B15" s="51" t="s">
        <v>74</v>
      </c>
      <c r="C15" s="235">
        <f t="shared" si="1"/>
        <v>0</v>
      </c>
      <c r="D15" s="235">
        <f t="shared" si="2"/>
        <v>0</v>
      </c>
      <c r="E15" s="235">
        <f t="shared" si="3"/>
        <v>0</v>
      </c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</row>
    <row r="16" spans="1:26" ht="12.75">
      <c r="A16" s="13" t="s">
        <v>75</v>
      </c>
      <c r="B16" s="51" t="s">
        <v>76</v>
      </c>
      <c r="C16" s="235">
        <f t="shared" si="1"/>
        <v>0</v>
      </c>
      <c r="D16" s="235">
        <f t="shared" si="2"/>
        <v>0</v>
      </c>
      <c r="E16" s="235">
        <f t="shared" si="3"/>
        <v>0</v>
      </c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</row>
    <row r="17" spans="1:26" ht="12.75">
      <c r="A17" s="70" t="s">
        <v>77</v>
      </c>
      <c r="B17" s="69" t="s">
        <v>78</v>
      </c>
      <c r="C17" s="235">
        <f t="shared" si="1"/>
        <v>0</v>
      </c>
      <c r="D17" s="235">
        <f t="shared" si="2"/>
        <v>0</v>
      </c>
      <c r="E17" s="235">
        <f t="shared" si="3"/>
        <v>0</v>
      </c>
      <c r="F17" s="233">
        <f aca="true" t="shared" si="4" ref="F17:W17">F18+F19+F20+F21+F22+F23</f>
        <v>0</v>
      </c>
      <c r="G17" s="233">
        <f t="shared" si="4"/>
        <v>0</v>
      </c>
      <c r="H17" s="233">
        <f t="shared" si="4"/>
        <v>0</v>
      </c>
      <c r="I17" s="233">
        <f t="shared" si="4"/>
        <v>0</v>
      </c>
      <c r="J17" s="233">
        <f t="shared" si="4"/>
        <v>0</v>
      </c>
      <c r="K17" s="233">
        <f t="shared" si="4"/>
        <v>0</v>
      </c>
      <c r="L17" s="233">
        <f t="shared" si="4"/>
        <v>0</v>
      </c>
      <c r="M17" s="233">
        <f t="shared" si="4"/>
        <v>0</v>
      </c>
      <c r="N17" s="233">
        <f t="shared" si="4"/>
        <v>0</v>
      </c>
      <c r="O17" s="233">
        <f t="shared" si="4"/>
        <v>0</v>
      </c>
      <c r="P17" s="233">
        <f t="shared" si="4"/>
        <v>0</v>
      </c>
      <c r="Q17" s="233">
        <f t="shared" si="4"/>
        <v>0</v>
      </c>
      <c r="R17" s="233">
        <f t="shared" si="4"/>
        <v>0</v>
      </c>
      <c r="S17" s="233">
        <f t="shared" si="4"/>
        <v>0</v>
      </c>
      <c r="T17" s="233">
        <f t="shared" si="4"/>
        <v>0</v>
      </c>
      <c r="U17" s="233">
        <f t="shared" si="4"/>
        <v>0</v>
      </c>
      <c r="V17" s="233">
        <f t="shared" si="4"/>
        <v>0</v>
      </c>
      <c r="W17" s="233">
        <f t="shared" si="4"/>
        <v>0</v>
      </c>
      <c r="X17" s="233">
        <f>X18+X19+X20+X21+X22+X23</f>
        <v>0</v>
      </c>
      <c r="Y17" s="233">
        <f>Y18+Y19+Y20+Y21+Y22+Y23</f>
        <v>0</v>
      </c>
      <c r="Z17" s="233">
        <f>Z18+Z19+Z20+Z21+Z22+Z23</f>
        <v>0</v>
      </c>
    </row>
    <row r="18" spans="1:26" ht="12.75">
      <c r="A18" s="11" t="s">
        <v>79</v>
      </c>
      <c r="B18" s="51" t="s">
        <v>80</v>
      </c>
      <c r="C18" s="235">
        <f t="shared" si="1"/>
        <v>0</v>
      </c>
      <c r="D18" s="235">
        <f t="shared" si="2"/>
        <v>0</v>
      </c>
      <c r="E18" s="235">
        <f t="shared" si="3"/>
        <v>0</v>
      </c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</row>
    <row r="19" spans="1:26" ht="12.75">
      <c r="A19" s="11" t="s">
        <v>81</v>
      </c>
      <c r="B19" s="51" t="s">
        <v>82</v>
      </c>
      <c r="C19" s="235">
        <f t="shared" si="1"/>
        <v>0</v>
      </c>
      <c r="D19" s="235">
        <f t="shared" si="2"/>
        <v>0</v>
      </c>
      <c r="E19" s="235">
        <f t="shared" si="3"/>
        <v>0</v>
      </c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</row>
    <row r="20" spans="1:26" ht="12.75">
      <c r="A20" s="11" t="s">
        <v>83</v>
      </c>
      <c r="B20" s="51" t="s">
        <v>84</v>
      </c>
      <c r="C20" s="235">
        <f t="shared" si="1"/>
        <v>0</v>
      </c>
      <c r="D20" s="235">
        <f t="shared" si="2"/>
        <v>0</v>
      </c>
      <c r="E20" s="235">
        <f t="shared" si="3"/>
        <v>0</v>
      </c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</row>
    <row r="21" spans="1:26" ht="25.5">
      <c r="A21" s="11" t="s">
        <v>85</v>
      </c>
      <c r="B21" s="51" t="s">
        <v>86</v>
      </c>
      <c r="C21" s="235">
        <f t="shared" si="1"/>
        <v>0</v>
      </c>
      <c r="D21" s="235">
        <f t="shared" si="2"/>
        <v>0</v>
      </c>
      <c r="E21" s="235">
        <f t="shared" si="3"/>
        <v>0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</row>
    <row r="22" spans="1:26" ht="12.75">
      <c r="A22" s="11" t="s">
        <v>87</v>
      </c>
      <c r="B22" s="51" t="s">
        <v>91</v>
      </c>
      <c r="C22" s="235">
        <f t="shared" si="1"/>
        <v>0</v>
      </c>
      <c r="D22" s="235">
        <f t="shared" si="2"/>
        <v>0</v>
      </c>
      <c r="E22" s="235">
        <f t="shared" si="3"/>
        <v>0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</row>
    <row r="23" spans="1:26" ht="12.75">
      <c r="A23" s="11" t="s">
        <v>92</v>
      </c>
      <c r="B23" s="51" t="s">
        <v>93</v>
      </c>
      <c r="C23" s="235">
        <f t="shared" si="1"/>
        <v>0</v>
      </c>
      <c r="D23" s="235">
        <f t="shared" si="2"/>
        <v>0</v>
      </c>
      <c r="E23" s="235">
        <f t="shared" si="3"/>
        <v>0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</row>
    <row r="24" spans="1:26" ht="25.5">
      <c r="A24" s="68" t="s">
        <v>94</v>
      </c>
      <c r="B24" s="69" t="s">
        <v>95</v>
      </c>
      <c r="C24" s="235">
        <f t="shared" si="1"/>
        <v>0</v>
      </c>
      <c r="D24" s="235">
        <f t="shared" si="2"/>
        <v>0</v>
      </c>
      <c r="E24" s="235">
        <f t="shared" si="3"/>
        <v>0</v>
      </c>
      <c r="F24" s="233">
        <f aca="true" t="shared" si="5" ref="F24:W24">F25+F26</f>
        <v>0</v>
      </c>
      <c r="G24" s="233">
        <f t="shared" si="5"/>
        <v>0</v>
      </c>
      <c r="H24" s="233">
        <f t="shared" si="5"/>
        <v>0</v>
      </c>
      <c r="I24" s="233">
        <f t="shared" si="5"/>
        <v>0</v>
      </c>
      <c r="J24" s="233">
        <f t="shared" si="5"/>
        <v>0</v>
      </c>
      <c r="K24" s="233">
        <f t="shared" si="5"/>
        <v>0</v>
      </c>
      <c r="L24" s="233">
        <f t="shared" si="5"/>
        <v>0</v>
      </c>
      <c r="M24" s="233">
        <f t="shared" si="5"/>
        <v>0</v>
      </c>
      <c r="N24" s="233">
        <f t="shared" si="5"/>
        <v>0</v>
      </c>
      <c r="O24" s="233">
        <f t="shared" si="5"/>
        <v>0</v>
      </c>
      <c r="P24" s="233">
        <f t="shared" si="5"/>
        <v>0</v>
      </c>
      <c r="Q24" s="233">
        <f t="shared" si="5"/>
        <v>0</v>
      </c>
      <c r="R24" s="233">
        <f t="shared" si="5"/>
        <v>0</v>
      </c>
      <c r="S24" s="233">
        <f t="shared" si="5"/>
        <v>0</v>
      </c>
      <c r="T24" s="233">
        <f t="shared" si="5"/>
        <v>0</v>
      </c>
      <c r="U24" s="233">
        <f t="shared" si="5"/>
        <v>0</v>
      </c>
      <c r="V24" s="233">
        <f t="shared" si="5"/>
        <v>0</v>
      </c>
      <c r="W24" s="233">
        <f t="shared" si="5"/>
        <v>0</v>
      </c>
      <c r="X24" s="233">
        <f>X25+X26</f>
        <v>0</v>
      </c>
      <c r="Y24" s="233">
        <f>Y25+Y26</f>
        <v>0</v>
      </c>
      <c r="Z24" s="233">
        <f>Z25+Z26</f>
        <v>0</v>
      </c>
    </row>
    <row r="25" spans="1:26" ht="25.5">
      <c r="A25" s="11" t="s">
        <v>98</v>
      </c>
      <c r="B25" s="51" t="s">
        <v>99</v>
      </c>
      <c r="C25" s="235">
        <f t="shared" si="1"/>
        <v>0</v>
      </c>
      <c r="D25" s="235">
        <f t="shared" si="2"/>
        <v>0</v>
      </c>
      <c r="E25" s="235">
        <f t="shared" si="3"/>
        <v>0</v>
      </c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</row>
    <row r="26" spans="1:26" ht="25.5">
      <c r="A26" s="11" t="s">
        <v>100</v>
      </c>
      <c r="B26" s="51" t="s">
        <v>101</v>
      </c>
      <c r="C26" s="235">
        <f t="shared" si="1"/>
        <v>0</v>
      </c>
      <c r="D26" s="235">
        <f t="shared" si="2"/>
        <v>0</v>
      </c>
      <c r="E26" s="235">
        <f t="shared" si="3"/>
        <v>0</v>
      </c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</row>
    <row r="27" spans="1:26" ht="25.5">
      <c r="A27" s="68" t="s">
        <v>102</v>
      </c>
      <c r="B27" s="69" t="s">
        <v>103</v>
      </c>
      <c r="C27" s="235">
        <f t="shared" si="1"/>
        <v>0</v>
      </c>
      <c r="D27" s="235">
        <f t="shared" si="2"/>
        <v>0</v>
      </c>
      <c r="E27" s="235">
        <f t="shared" si="3"/>
        <v>0</v>
      </c>
      <c r="F27" s="233">
        <f aca="true" t="shared" si="6" ref="F27:W27">F28+F29</f>
        <v>0</v>
      </c>
      <c r="G27" s="233">
        <f t="shared" si="6"/>
        <v>0</v>
      </c>
      <c r="H27" s="233">
        <f t="shared" si="6"/>
        <v>0</v>
      </c>
      <c r="I27" s="233">
        <f t="shared" si="6"/>
        <v>0</v>
      </c>
      <c r="J27" s="233">
        <f t="shared" si="6"/>
        <v>0</v>
      </c>
      <c r="K27" s="233">
        <f t="shared" si="6"/>
        <v>0</v>
      </c>
      <c r="L27" s="233">
        <f t="shared" si="6"/>
        <v>0</v>
      </c>
      <c r="M27" s="233">
        <f t="shared" si="6"/>
        <v>0</v>
      </c>
      <c r="N27" s="233">
        <f t="shared" si="6"/>
        <v>0</v>
      </c>
      <c r="O27" s="233">
        <f t="shared" si="6"/>
        <v>0</v>
      </c>
      <c r="P27" s="233">
        <f t="shared" si="6"/>
        <v>0</v>
      </c>
      <c r="Q27" s="233">
        <f t="shared" si="6"/>
        <v>0</v>
      </c>
      <c r="R27" s="233">
        <f t="shared" si="6"/>
        <v>0</v>
      </c>
      <c r="S27" s="233">
        <f t="shared" si="6"/>
        <v>0</v>
      </c>
      <c r="T27" s="233">
        <f t="shared" si="6"/>
        <v>0</v>
      </c>
      <c r="U27" s="233">
        <f t="shared" si="6"/>
        <v>0</v>
      </c>
      <c r="V27" s="233">
        <f t="shared" si="6"/>
        <v>0</v>
      </c>
      <c r="W27" s="233">
        <f t="shared" si="6"/>
        <v>0</v>
      </c>
      <c r="X27" s="233">
        <f>X28+X29</f>
        <v>0</v>
      </c>
      <c r="Y27" s="233">
        <f>Y28+Y29</f>
        <v>0</v>
      </c>
      <c r="Z27" s="233">
        <f>Z28+Z29</f>
        <v>0</v>
      </c>
    </row>
    <row r="28" spans="1:26" ht="33.75">
      <c r="A28" s="11" t="s">
        <v>104</v>
      </c>
      <c r="B28" s="71" t="s">
        <v>105</v>
      </c>
      <c r="C28" s="235">
        <f t="shared" si="1"/>
        <v>0</v>
      </c>
      <c r="D28" s="235">
        <f t="shared" si="2"/>
        <v>0</v>
      </c>
      <c r="E28" s="235">
        <f t="shared" si="3"/>
        <v>0</v>
      </c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</row>
    <row r="29" spans="1:26" ht="33.75">
      <c r="A29" s="11" t="s">
        <v>106</v>
      </c>
      <c r="B29" s="71" t="s">
        <v>107</v>
      </c>
      <c r="C29" s="235">
        <f t="shared" si="1"/>
        <v>0</v>
      </c>
      <c r="D29" s="235">
        <f t="shared" si="2"/>
        <v>0</v>
      </c>
      <c r="E29" s="235">
        <f t="shared" si="3"/>
        <v>0</v>
      </c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</row>
    <row r="30" spans="1:26" ht="25.5">
      <c r="A30" s="68" t="s">
        <v>108</v>
      </c>
      <c r="B30" s="69" t="s">
        <v>109</v>
      </c>
      <c r="C30" s="235">
        <f t="shared" si="1"/>
        <v>0</v>
      </c>
      <c r="D30" s="235">
        <f t="shared" si="2"/>
        <v>0</v>
      </c>
      <c r="E30" s="235">
        <f t="shared" si="3"/>
        <v>0</v>
      </c>
      <c r="F30" s="233">
        <f aca="true" t="shared" si="7" ref="F30:W30">F31+F32+F33</f>
        <v>0</v>
      </c>
      <c r="G30" s="233">
        <f t="shared" si="7"/>
        <v>0</v>
      </c>
      <c r="H30" s="233">
        <f t="shared" si="7"/>
        <v>0</v>
      </c>
      <c r="I30" s="233">
        <f t="shared" si="7"/>
        <v>0</v>
      </c>
      <c r="J30" s="233">
        <f t="shared" si="7"/>
        <v>0</v>
      </c>
      <c r="K30" s="233">
        <f t="shared" si="7"/>
        <v>0</v>
      </c>
      <c r="L30" s="233">
        <f t="shared" si="7"/>
        <v>0</v>
      </c>
      <c r="M30" s="233">
        <f t="shared" si="7"/>
        <v>0</v>
      </c>
      <c r="N30" s="233">
        <f t="shared" si="7"/>
        <v>0</v>
      </c>
      <c r="O30" s="233">
        <f t="shared" si="7"/>
        <v>0</v>
      </c>
      <c r="P30" s="233">
        <f t="shared" si="7"/>
        <v>0</v>
      </c>
      <c r="Q30" s="233">
        <f t="shared" si="7"/>
        <v>0</v>
      </c>
      <c r="R30" s="233">
        <f t="shared" si="7"/>
        <v>0</v>
      </c>
      <c r="S30" s="233">
        <f t="shared" si="7"/>
        <v>0</v>
      </c>
      <c r="T30" s="233">
        <f t="shared" si="7"/>
        <v>0</v>
      </c>
      <c r="U30" s="233">
        <f t="shared" si="7"/>
        <v>0</v>
      </c>
      <c r="V30" s="233">
        <f t="shared" si="7"/>
        <v>0</v>
      </c>
      <c r="W30" s="233">
        <f t="shared" si="7"/>
        <v>0</v>
      </c>
      <c r="X30" s="233">
        <f>X31+X32+X33</f>
        <v>0</v>
      </c>
      <c r="Y30" s="233">
        <f>Y31+Y32+Y33</f>
        <v>0</v>
      </c>
      <c r="Z30" s="233">
        <f>Z31+Z32+Z33</f>
        <v>0</v>
      </c>
    </row>
    <row r="31" spans="1:26" ht="12.75">
      <c r="A31" s="11" t="s">
        <v>110</v>
      </c>
      <c r="B31" s="51" t="s">
        <v>111</v>
      </c>
      <c r="C31" s="235">
        <f t="shared" si="1"/>
        <v>0</v>
      </c>
      <c r="D31" s="235">
        <f t="shared" si="2"/>
        <v>0</v>
      </c>
      <c r="E31" s="235">
        <f t="shared" si="3"/>
        <v>0</v>
      </c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25.5">
      <c r="A32" s="11" t="s">
        <v>112</v>
      </c>
      <c r="B32" s="51" t="s">
        <v>113</v>
      </c>
      <c r="C32" s="235">
        <f t="shared" si="1"/>
        <v>0</v>
      </c>
      <c r="D32" s="235">
        <f t="shared" si="2"/>
        <v>0</v>
      </c>
      <c r="E32" s="235">
        <f t="shared" si="3"/>
        <v>0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</row>
    <row r="33" spans="1:26" ht="25.5">
      <c r="A33" s="11" t="s">
        <v>114</v>
      </c>
      <c r="B33" s="51" t="s">
        <v>115</v>
      </c>
      <c r="C33" s="235">
        <f t="shared" si="1"/>
        <v>0</v>
      </c>
      <c r="D33" s="235">
        <f t="shared" si="2"/>
        <v>0</v>
      </c>
      <c r="E33" s="235">
        <f t="shared" si="3"/>
        <v>0</v>
      </c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</row>
    <row r="34" spans="1:26" ht="12.75">
      <c r="A34" s="68" t="s">
        <v>116</v>
      </c>
      <c r="B34" s="69" t="s">
        <v>117</v>
      </c>
      <c r="C34" s="235">
        <f t="shared" si="1"/>
        <v>0</v>
      </c>
      <c r="D34" s="235">
        <f t="shared" si="2"/>
        <v>0</v>
      </c>
      <c r="E34" s="235">
        <f t="shared" si="3"/>
        <v>0</v>
      </c>
      <c r="F34" s="233">
        <f aca="true" t="shared" si="8" ref="F34:W34">F35+F36+F37</f>
        <v>0</v>
      </c>
      <c r="G34" s="233">
        <f t="shared" si="8"/>
        <v>0</v>
      </c>
      <c r="H34" s="233">
        <f t="shared" si="8"/>
        <v>0</v>
      </c>
      <c r="I34" s="233">
        <f t="shared" si="8"/>
        <v>0</v>
      </c>
      <c r="J34" s="233">
        <f t="shared" si="8"/>
        <v>0</v>
      </c>
      <c r="K34" s="233">
        <f t="shared" si="8"/>
        <v>0</v>
      </c>
      <c r="L34" s="233">
        <f t="shared" si="8"/>
        <v>0</v>
      </c>
      <c r="M34" s="233">
        <f t="shared" si="8"/>
        <v>0</v>
      </c>
      <c r="N34" s="233">
        <f t="shared" si="8"/>
        <v>0</v>
      </c>
      <c r="O34" s="233">
        <f t="shared" si="8"/>
        <v>0</v>
      </c>
      <c r="P34" s="233">
        <f t="shared" si="8"/>
        <v>0</v>
      </c>
      <c r="Q34" s="233">
        <f t="shared" si="8"/>
        <v>0</v>
      </c>
      <c r="R34" s="233">
        <f t="shared" si="8"/>
        <v>0</v>
      </c>
      <c r="S34" s="233">
        <f t="shared" si="8"/>
        <v>0</v>
      </c>
      <c r="T34" s="233">
        <f t="shared" si="8"/>
        <v>0</v>
      </c>
      <c r="U34" s="233">
        <f t="shared" si="8"/>
        <v>0</v>
      </c>
      <c r="V34" s="233">
        <f t="shared" si="8"/>
        <v>0</v>
      </c>
      <c r="W34" s="233">
        <f t="shared" si="8"/>
        <v>0</v>
      </c>
      <c r="X34" s="233">
        <f>X35+X36+X37</f>
        <v>0</v>
      </c>
      <c r="Y34" s="233">
        <f>Y35+Y36+Y37</f>
        <v>0</v>
      </c>
      <c r="Z34" s="233">
        <f>Z35+Z36+Z37</f>
        <v>0</v>
      </c>
    </row>
    <row r="35" spans="1:26" ht="12.75">
      <c r="A35" s="11" t="s">
        <v>118</v>
      </c>
      <c r="B35" s="51" t="s">
        <v>119</v>
      </c>
      <c r="C35" s="235">
        <f t="shared" si="1"/>
        <v>0</v>
      </c>
      <c r="D35" s="235">
        <f t="shared" si="2"/>
        <v>0</v>
      </c>
      <c r="E35" s="235">
        <f t="shared" si="3"/>
        <v>0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</row>
    <row r="36" spans="1:26" ht="12.75">
      <c r="A36" s="11" t="s">
        <v>120</v>
      </c>
      <c r="B36" s="71" t="s">
        <v>121</v>
      </c>
      <c r="C36" s="235">
        <f t="shared" si="1"/>
        <v>0</v>
      </c>
      <c r="D36" s="235">
        <f t="shared" si="2"/>
        <v>0</v>
      </c>
      <c r="E36" s="235">
        <f t="shared" si="3"/>
        <v>0</v>
      </c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</row>
    <row r="37" spans="1:26" ht="22.5">
      <c r="A37" s="11" t="s">
        <v>122</v>
      </c>
      <c r="B37" s="71" t="s">
        <v>123</v>
      </c>
      <c r="C37" s="235">
        <f t="shared" si="1"/>
        <v>0</v>
      </c>
      <c r="D37" s="235">
        <f t="shared" si="2"/>
        <v>0</v>
      </c>
      <c r="E37" s="235">
        <f t="shared" si="3"/>
        <v>0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</row>
    <row r="38" spans="1:26" ht="12.75">
      <c r="A38" s="68" t="s">
        <v>124</v>
      </c>
      <c r="B38" s="69" t="s">
        <v>125</v>
      </c>
      <c r="C38" s="235">
        <f t="shared" si="1"/>
        <v>0</v>
      </c>
      <c r="D38" s="235">
        <f t="shared" si="2"/>
        <v>0</v>
      </c>
      <c r="E38" s="235">
        <f t="shared" si="3"/>
        <v>0</v>
      </c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</row>
    <row r="39" spans="1:26" ht="12.75">
      <c r="A39" s="68" t="s">
        <v>126</v>
      </c>
      <c r="B39" s="69" t="s">
        <v>127</v>
      </c>
      <c r="C39" s="235">
        <f t="shared" si="1"/>
        <v>23637.8</v>
      </c>
      <c r="D39" s="235">
        <f t="shared" si="2"/>
        <v>16139.4</v>
      </c>
      <c r="E39" s="235">
        <f t="shared" si="3"/>
        <v>27760</v>
      </c>
      <c r="F39" s="233">
        <f aca="true" t="shared" si="9" ref="F39:W39">F40+F41+F42</f>
        <v>4270</v>
      </c>
      <c r="G39" s="233">
        <f t="shared" si="9"/>
        <v>4639.4</v>
      </c>
      <c r="H39" s="233">
        <f t="shared" si="9"/>
        <v>6160</v>
      </c>
      <c r="I39" s="233">
        <f t="shared" si="9"/>
        <v>4787.8</v>
      </c>
      <c r="J39" s="233">
        <f t="shared" si="9"/>
        <v>3000</v>
      </c>
      <c r="K39" s="233">
        <f t="shared" si="9"/>
        <v>6000</v>
      </c>
      <c r="L39" s="233">
        <f t="shared" si="9"/>
        <v>1500</v>
      </c>
      <c r="M39" s="233">
        <f t="shared" si="9"/>
        <v>500</v>
      </c>
      <c r="N39" s="233">
        <f t="shared" si="9"/>
        <v>2000</v>
      </c>
      <c r="O39" s="233">
        <f t="shared" si="9"/>
        <v>10680</v>
      </c>
      <c r="P39" s="233">
        <f t="shared" si="9"/>
        <v>6000</v>
      </c>
      <c r="Q39" s="233">
        <f t="shared" si="9"/>
        <v>10600</v>
      </c>
      <c r="R39" s="233">
        <f t="shared" si="9"/>
        <v>1200</v>
      </c>
      <c r="S39" s="233">
        <f t="shared" si="9"/>
        <v>1000</v>
      </c>
      <c r="T39" s="233">
        <f t="shared" si="9"/>
        <v>1500</v>
      </c>
      <c r="U39" s="233">
        <f t="shared" si="9"/>
        <v>1200</v>
      </c>
      <c r="V39" s="233">
        <f t="shared" si="9"/>
        <v>1000</v>
      </c>
      <c r="W39" s="233">
        <f t="shared" si="9"/>
        <v>1500</v>
      </c>
      <c r="X39" s="233">
        <f>X40+X41+X42</f>
        <v>0</v>
      </c>
      <c r="Y39" s="233">
        <f>Y40+Y41+Y42</f>
        <v>0</v>
      </c>
      <c r="Z39" s="233">
        <f>Z40+Z41+Z42</f>
        <v>0</v>
      </c>
    </row>
    <row r="40" spans="1:26" ht="12.75">
      <c r="A40" s="11" t="s">
        <v>128</v>
      </c>
      <c r="B40" s="51" t="s">
        <v>129</v>
      </c>
      <c r="C40" s="235">
        <f t="shared" si="1"/>
        <v>12957.8</v>
      </c>
      <c r="D40" s="235">
        <f t="shared" si="2"/>
        <v>10139.4</v>
      </c>
      <c r="E40" s="235">
        <f t="shared" si="3"/>
        <v>17160</v>
      </c>
      <c r="F40" s="232">
        <v>4270</v>
      </c>
      <c r="G40" s="232">
        <v>4639.4</v>
      </c>
      <c r="H40" s="232">
        <v>6160</v>
      </c>
      <c r="I40" s="232">
        <f>2500+2287.8</f>
        <v>4787.8</v>
      </c>
      <c r="J40" s="232">
        <v>3000</v>
      </c>
      <c r="K40" s="232">
        <v>6000</v>
      </c>
      <c r="L40" s="232">
        <v>1500</v>
      </c>
      <c r="M40" s="232">
        <v>500</v>
      </c>
      <c r="N40" s="232">
        <v>2000</v>
      </c>
      <c r="O40" s="232"/>
      <c r="P40" s="232"/>
      <c r="Q40" s="232"/>
      <c r="R40" s="232">
        <v>1200</v>
      </c>
      <c r="S40" s="232">
        <v>1000</v>
      </c>
      <c r="T40" s="232">
        <v>1500</v>
      </c>
      <c r="U40" s="232">
        <v>1200</v>
      </c>
      <c r="V40" s="232">
        <v>1000</v>
      </c>
      <c r="W40" s="232">
        <v>1500</v>
      </c>
      <c r="X40" s="232"/>
      <c r="Y40" s="232"/>
      <c r="Z40" s="232"/>
    </row>
    <row r="41" spans="1:26" ht="25.5">
      <c r="A41" s="11" t="s">
        <v>130</v>
      </c>
      <c r="B41" s="51" t="s">
        <v>131</v>
      </c>
      <c r="C41" s="235">
        <f t="shared" si="1"/>
        <v>10680</v>
      </c>
      <c r="D41" s="235">
        <f t="shared" si="2"/>
        <v>6000</v>
      </c>
      <c r="E41" s="235">
        <f t="shared" si="3"/>
        <v>10600</v>
      </c>
      <c r="F41" s="232"/>
      <c r="G41" s="232"/>
      <c r="H41" s="232"/>
      <c r="I41" s="232"/>
      <c r="J41" s="232"/>
      <c r="K41" s="232"/>
      <c r="L41" s="232"/>
      <c r="M41" s="232"/>
      <c r="N41" s="232"/>
      <c r="O41" s="232">
        <v>10680</v>
      </c>
      <c r="P41" s="232">
        <v>6000</v>
      </c>
      <c r="Q41" s="232">
        <v>10600</v>
      </c>
      <c r="R41" s="232"/>
      <c r="S41" s="232"/>
      <c r="T41" s="232"/>
      <c r="U41" s="232"/>
      <c r="V41" s="232"/>
      <c r="W41" s="232"/>
      <c r="X41" s="232"/>
      <c r="Y41" s="232"/>
      <c r="Z41" s="232"/>
    </row>
    <row r="42" spans="1:26" ht="25.5">
      <c r="A42" s="11" t="s">
        <v>132</v>
      </c>
      <c r="B42" s="51" t="s">
        <v>135</v>
      </c>
      <c r="C42" s="235">
        <f t="shared" si="1"/>
        <v>0</v>
      </c>
      <c r="D42" s="235">
        <f t="shared" si="2"/>
        <v>0</v>
      </c>
      <c r="E42" s="235">
        <f t="shared" si="3"/>
        <v>0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</row>
    <row r="43" spans="1:26" ht="12.75">
      <c r="A43" s="432" t="s">
        <v>144</v>
      </c>
      <c r="B43" s="432"/>
      <c r="C43" s="192">
        <f>C13+C17+C24+C27+C30+C34+C38+C39</f>
        <v>23637.8</v>
      </c>
      <c r="D43" s="192">
        <f aca="true" t="shared" si="10" ref="D43:W43">D13+D17+D24+D27+D30+D34+D38+D39</f>
        <v>16139.4</v>
      </c>
      <c r="E43" s="192">
        <f t="shared" si="10"/>
        <v>27760</v>
      </c>
      <c r="F43" s="192">
        <f t="shared" si="10"/>
        <v>4270</v>
      </c>
      <c r="G43" s="192">
        <f t="shared" si="10"/>
        <v>4639.4</v>
      </c>
      <c r="H43" s="192">
        <f t="shared" si="10"/>
        <v>6160</v>
      </c>
      <c r="I43" s="192">
        <f t="shared" si="10"/>
        <v>4787.8</v>
      </c>
      <c r="J43" s="192">
        <f t="shared" si="10"/>
        <v>3000</v>
      </c>
      <c r="K43" s="192">
        <f t="shared" si="10"/>
        <v>6000</v>
      </c>
      <c r="L43" s="192">
        <f t="shared" si="10"/>
        <v>1500</v>
      </c>
      <c r="M43" s="192">
        <f t="shared" si="10"/>
        <v>500</v>
      </c>
      <c r="N43" s="192">
        <f t="shared" si="10"/>
        <v>2000</v>
      </c>
      <c r="O43" s="192">
        <f t="shared" si="10"/>
        <v>10680</v>
      </c>
      <c r="P43" s="192">
        <f t="shared" si="10"/>
        <v>6000</v>
      </c>
      <c r="Q43" s="192">
        <f t="shared" si="10"/>
        <v>10600</v>
      </c>
      <c r="R43" s="192">
        <f t="shared" si="10"/>
        <v>1200</v>
      </c>
      <c r="S43" s="192">
        <f t="shared" si="10"/>
        <v>1000</v>
      </c>
      <c r="T43" s="192">
        <f t="shared" si="10"/>
        <v>1500</v>
      </c>
      <c r="U43" s="192">
        <f t="shared" si="10"/>
        <v>1200</v>
      </c>
      <c r="V43" s="192">
        <f t="shared" si="10"/>
        <v>1000</v>
      </c>
      <c r="W43" s="192">
        <f t="shared" si="10"/>
        <v>1500</v>
      </c>
      <c r="X43" s="192">
        <f>X13+X17+X24+X27+X30+X34+X38+X39</f>
        <v>0</v>
      </c>
      <c r="Y43" s="192">
        <f>Y13+Y17+Y24+Y27+Y30+Y34+Y38+Y39</f>
        <v>0</v>
      </c>
      <c r="Z43" s="192">
        <f>Z13+Z17+Z24+Z27+Z30+Z34+Z38+Z39</f>
        <v>0</v>
      </c>
    </row>
  </sheetData>
  <sheetProtection/>
  <mergeCells count="18">
    <mergeCell ref="X9:Z9"/>
    <mergeCell ref="X10:Z10"/>
    <mergeCell ref="A8:B8"/>
    <mergeCell ref="C9:E9"/>
    <mergeCell ref="R9:T9"/>
    <mergeCell ref="U9:W9"/>
    <mergeCell ref="F9:H9"/>
    <mergeCell ref="I9:K9"/>
    <mergeCell ref="L9:N9"/>
    <mergeCell ref="O9:Q9"/>
    <mergeCell ref="R10:T10"/>
    <mergeCell ref="U10:W10"/>
    <mergeCell ref="A43:B43"/>
    <mergeCell ref="C10:E10"/>
    <mergeCell ref="F10:H10"/>
    <mergeCell ref="I10:K10"/>
    <mergeCell ref="L10:N10"/>
    <mergeCell ref="O10:Q10"/>
  </mergeCells>
  <printOptions/>
  <pageMargins left="0.75" right="0.75" top="1" bottom="1" header="0.5" footer="0.5"/>
  <pageSetup horizontalDpi="600" verticalDpi="600" orientation="landscape" paperSize="9" scale="58" r:id="rId1"/>
  <colBreaks count="1" manualBreakCount="1">
    <brk id="1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Жилкина Н.М.</dc:creator>
  <cp:keywords/>
  <dc:description/>
  <cp:lastModifiedBy>1</cp:lastModifiedBy>
  <cp:lastPrinted>2011-02-24T11:36:10Z</cp:lastPrinted>
  <dcterms:created xsi:type="dcterms:W3CDTF">1996-10-08T23:32:33Z</dcterms:created>
  <dcterms:modified xsi:type="dcterms:W3CDTF">2011-02-24T11:36:51Z</dcterms:modified>
  <cp:category/>
  <cp:version/>
  <cp:contentType/>
  <cp:contentStatus/>
</cp:coreProperties>
</file>